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43" r:id="rId8"/>
    <sheet name="RED VIAL 2012-2016" sheetId="4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P90" i="26" l="1"/>
  <c r="O90" i="26"/>
  <c r="N90" i="26"/>
  <c r="P89" i="26"/>
  <c r="O89" i="26"/>
  <c r="N89" i="26"/>
  <c r="P88" i="26"/>
  <c r="O88" i="26"/>
  <c r="N88" i="26"/>
  <c r="P87" i="26"/>
  <c r="O87" i="26"/>
  <c r="N87" i="26"/>
  <c r="P86" i="26"/>
  <c r="O86" i="26"/>
  <c r="N86" i="26"/>
  <c r="P85" i="26"/>
  <c r="O85" i="26"/>
  <c r="N85" i="26"/>
  <c r="P79" i="26"/>
  <c r="O79" i="26"/>
  <c r="N79" i="26"/>
  <c r="P78" i="26"/>
  <c r="O78" i="26"/>
  <c r="N78" i="26"/>
  <c r="P77" i="26"/>
  <c r="O77" i="26"/>
  <c r="N77" i="26"/>
  <c r="P76" i="26"/>
  <c r="O76" i="26"/>
  <c r="N76" i="26"/>
  <c r="P75" i="26"/>
  <c r="O75" i="26"/>
  <c r="N75" i="26"/>
  <c r="P74" i="26"/>
  <c r="O74" i="26"/>
  <c r="N74" i="26"/>
  <c r="L90" i="26" l="1"/>
  <c r="L79" i="26"/>
  <c r="U75" i="26"/>
  <c r="U76" i="26"/>
  <c r="U77" i="26"/>
  <c r="U74" i="26"/>
  <c r="T78" i="26"/>
  <c r="T88" i="26"/>
  <c r="T87" i="26"/>
  <c r="T86" i="26"/>
  <c r="T85" i="26"/>
  <c r="T77" i="26"/>
  <c r="T76" i="26"/>
  <c r="T75" i="26"/>
  <c r="T74" i="26"/>
  <c r="T66" i="26"/>
  <c r="T65" i="26"/>
  <c r="T64" i="26"/>
  <c r="T63" i="26"/>
  <c r="L68" i="26" l="1"/>
  <c r="K23" i="49" l="1"/>
  <c r="K22" i="49"/>
  <c r="K21" i="49"/>
  <c r="K10" i="49"/>
  <c r="K9" i="49"/>
  <c r="K8" i="49"/>
  <c r="K20" i="49"/>
  <c r="K19" i="49"/>
  <c r="K18" i="49"/>
  <c r="K7" i="49"/>
  <c r="K6" i="49"/>
  <c r="K5" i="49"/>
  <c r="E23" i="49"/>
  <c r="E22" i="49"/>
  <c r="E21" i="49"/>
  <c r="E20" i="49"/>
  <c r="E19" i="49"/>
  <c r="E18" i="49"/>
  <c r="E9" i="49"/>
  <c r="E8" i="49"/>
  <c r="E7" i="49"/>
  <c r="E6" i="49"/>
  <c r="E5" i="49"/>
  <c r="E10" i="49" l="1"/>
  <c r="H24" i="49"/>
  <c r="F24" i="49"/>
  <c r="D24" i="49"/>
  <c r="B24" i="49"/>
  <c r="T23" i="49"/>
  <c r="T24" i="49" s="1"/>
  <c r="R23" i="49"/>
  <c r="R25" i="49" s="1"/>
  <c r="P23" i="49"/>
  <c r="P24" i="49" s="1"/>
  <c r="N23" i="49"/>
  <c r="N24" i="49" s="1"/>
  <c r="L23" i="49"/>
  <c r="L24" i="49" s="1"/>
  <c r="J23" i="49"/>
  <c r="J25" i="49" s="1"/>
  <c r="H23" i="49"/>
  <c r="H25" i="49" s="1"/>
  <c r="F23" i="49"/>
  <c r="D23" i="49"/>
  <c r="B23" i="49"/>
  <c r="B25" i="49" s="1"/>
  <c r="R24" i="49" l="1"/>
  <c r="J24" i="49"/>
  <c r="D25" i="49"/>
  <c r="L25" i="49"/>
  <c r="T25" i="49"/>
  <c r="F25" i="49"/>
  <c r="N25" i="49"/>
  <c r="P25" i="49"/>
  <c r="P11" i="49" l="1"/>
  <c r="T10" i="49"/>
  <c r="T11" i="49" s="1"/>
  <c r="R10" i="49"/>
  <c r="R11" i="49" s="1"/>
  <c r="P10" i="49"/>
  <c r="N10" i="49"/>
  <c r="L10" i="49"/>
  <c r="J10" i="49"/>
  <c r="H10" i="49"/>
  <c r="F10" i="49"/>
  <c r="D10" i="49"/>
  <c r="D11" i="49" s="1"/>
  <c r="M9" i="49"/>
  <c r="B9" i="49"/>
  <c r="M8" i="49"/>
  <c r="B8" i="49"/>
  <c r="M7" i="49"/>
  <c r="B7" i="49"/>
  <c r="M6" i="49"/>
  <c r="B6" i="49"/>
  <c r="M5" i="49"/>
  <c r="B5" i="49"/>
  <c r="B10" i="49" s="1"/>
  <c r="M10" i="49" l="1"/>
  <c r="N11" i="49"/>
  <c r="H11" i="49"/>
  <c r="J11" i="49"/>
  <c r="B11" i="49"/>
  <c r="L11" i="49"/>
  <c r="G50" i="26" l="1"/>
  <c r="F50" i="26"/>
  <c r="E50" i="26"/>
  <c r="D50" i="26"/>
  <c r="E52" i="26" s="1"/>
  <c r="I49" i="26"/>
  <c r="H49" i="26"/>
  <c r="I48" i="26"/>
  <c r="H48" i="26"/>
  <c r="I47" i="26"/>
  <c r="H47" i="26"/>
  <c r="I46" i="26"/>
  <c r="H46" i="26"/>
  <c r="I45" i="26"/>
  <c r="H45" i="26"/>
  <c r="F37" i="26"/>
  <c r="D37" i="26"/>
  <c r="I24" i="26"/>
  <c r="I23" i="26"/>
  <c r="I22" i="26"/>
  <c r="G24" i="26"/>
  <c r="G23" i="26"/>
  <c r="G22" i="26"/>
  <c r="J14" i="26"/>
  <c r="J13" i="26"/>
  <c r="H14" i="26"/>
  <c r="H13" i="26"/>
  <c r="F14" i="26"/>
  <c r="F13" i="26"/>
  <c r="L14" i="27"/>
  <c r="L13" i="27"/>
  <c r="K22" i="26" l="1"/>
  <c r="K23" i="26"/>
  <c r="J50" i="26"/>
  <c r="H50" i="26"/>
  <c r="I50" i="26"/>
  <c r="K24" i="26"/>
  <c r="I32" i="26" l="1"/>
  <c r="I33" i="26"/>
  <c r="I34" i="26"/>
  <c r="I35" i="26"/>
  <c r="I36" i="26"/>
  <c r="H33" i="26"/>
  <c r="H34" i="26"/>
  <c r="H35" i="26"/>
  <c r="H36" i="26"/>
  <c r="H32" i="26"/>
  <c r="E37" i="26"/>
  <c r="E39" i="26" s="1"/>
  <c r="G37" i="26"/>
  <c r="J37" i="26" l="1"/>
  <c r="H37" i="26"/>
  <c r="I37" i="26"/>
  <c r="I25" i="26" l="1"/>
  <c r="L14" i="26"/>
  <c r="G25" i="26"/>
  <c r="H23" i="26" s="1"/>
  <c r="H15" i="26"/>
  <c r="J15" i="26"/>
  <c r="L13" i="26"/>
  <c r="F15" i="26"/>
  <c r="I25" i="43"/>
  <c r="J24" i="43" s="1"/>
  <c r="G25" i="43"/>
  <c r="H23" i="43" s="1"/>
  <c r="K24" i="43"/>
  <c r="K23" i="43"/>
  <c r="K22" i="43"/>
  <c r="J15" i="43"/>
  <c r="K14" i="43" s="1"/>
  <c r="H15" i="43"/>
  <c r="F15" i="43"/>
  <c r="G13" i="43" s="1"/>
  <c r="L14" i="43"/>
  <c r="L13" i="43"/>
  <c r="F4" i="43"/>
  <c r="K3" i="43"/>
  <c r="F3" i="43"/>
  <c r="I25" i="34"/>
  <c r="J24" i="34" s="1"/>
  <c r="G25" i="34"/>
  <c r="H24" i="34" s="1"/>
  <c r="K24" i="34"/>
  <c r="K23" i="34"/>
  <c r="K22" i="34"/>
  <c r="J15" i="34"/>
  <c r="K14" i="34" s="1"/>
  <c r="H15" i="34"/>
  <c r="I14" i="34" s="1"/>
  <c r="F15" i="34"/>
  <c r="G13" i="34" s="1"/>
  <c r="L14" i="34"/>
  <c r="L13" i="34"/>
  <c r="F4" i="34"/>
  <c r="K3" i="34"/>
  <c r="F3" i="34"/>
  <c r="I25" i="33"/>
  <c r="J24" i="33" s="1"/>
  <c r="G25" i="33"/>
  <c r="H24" i="33" s="1"/>
  <c r="K24" i="33"/>
  <c r="K23" i="33"/>
  <c r="K22" i="33"/>
  <c r="J15" i="33"/>
  <c r="K14" i="33" s="1"/>
  <c r="H15" i="33"/>
  <c r="I14" i="33" s="1"/>
  <c r="F15" i="33"/>
  <c r="L14" i="33"/>
  <c r="L13" i="33"/>
  <c r="F4" i="33"/>
  <c r="K3" i="33"/>
  <c r="F3" i="33"/>
  <c r="I25" i="32"/>
  <c r="J24" i="32" s="1"/>
  <c r="G25" i="32"/>
  <c r="H24" i="32" s="1"/>
  <c r="K24" i="32"/>
  <c r="K23" i="32"/>
  <c r="K22" i="32"/>
  <c r="K25" i="32" s="1"/>
  <c r="J15" i="32"/>
  <c r="K13" i="32" s="1"/>
  <c r="H15" i="32"/>
  <c r="I13" i="32" s="1"/>
  <c r="F15" i="32"/>
  <c r="G14" i="32" s="1"/>
  <c r="L14" i="32"/>
  <c r="L13" i="32"/>
  <c r="F4" i="32"/>
  <c r="K3" i="32"/>
  <c r="F3" i="32"/>
  <c r="J24" i="26" l="1"/>
  <c r="K25" i="26"/>
  <c r="I14" i="43"/>
  <c r="I13" i="43"/>
  <c r="I15" i="43" s="1"/>
  <c r="G14" i="26"/>
  <c r="I13" i="26"/>
  <c r="K14" i="26"/>
  <c r="H22" i="26"/>
  <c r="J22" i="26"/>
  <c r="J23" i="26"/>
  <c r="H24" i="26"/>
  <c r="I14" i="26"/>
  <c r="L15" i="26"/>
  <c r="F16" i="26" s="1"/>
  <c r="K13" i="26"/>
  <c r="G13" i="26"/>
  <c r="K13" i="43"/>
  <c r="K15" i="43" s="1"/>
  <c r="K25" i="34"/>
  <c r="L23" i="34" s="1"/>
  <c r="H22" i="43"/>
  <c r="H24" i="43"/>
  <c r="K25" i="43"/>
  <c r="L23" i="43" s="1"/>
  <c r="H22" i="34"/>
  <c r="H23" i="34"/>
  <c r="H23" i="33"/>
  <c r="H23" i="32"/>
  <c r="H22" i="32"/>
  <c r="H25" i="32" s="1"/>
  <c r="K13" i="34"/>
  <c r="K15" i="34" s="1"/>
  <c r="K13" i="33"/>
  <c r="J23" i="32"/>
  <c r="J22" i="32"/>
  <c r="L24" i="32"/>
  <c r="L23" i="32"/>
  <c r="L22" i="32"/>
  <c r="I14" i="32"/>
  <c r="I15" i="32" s="1"/>
  <c r="L15" i="43"/>
  <c r="M13" i="43" s="1"/>
  <c r="G14" i="43"/>
  <c r="G15" i="43" s="1"/>
  <c r="J22" i="43"/>
  <c r="J23" i="43"/>
  <c r="I15" i="34"/>
  <c r="L15" i="34"/>
  <c r="M13" i="34" s="1"/>
  <c r="I13" i="34"/>
  <c r="G14" i="34"/>
  <c r="G15" i="34" s="1"/>
  <c r="J22" i="34"/>
  <c r="J23" i="34"/>
  <c r="H22" i="33"/>
  <c r="K25" i="33"/>
  <c r="L23" i="33" s="1"/>
  <c r="K15" i="33"/>
  <c r="G13" i="33"/>
  <c r="L15" i="33"/>
  <c r="M13" i="33" s="1"/>
  <c r="I13" i="33"/>
  <c r="I15" i="33" s="1"/>
  <c r="G14" i="33"/>
  <c r="J22" i="33"/>
  <c r="J23" i="33"/>
  <c r="K14" i="32"/>
  <c r="K15" i="32" s="1"/>
  <c r="G13" i="32"/>
  <c r="G15" i="32" s="1"/>
  <c r="L15" i="32"/>
  <c r="H16" i="32" s="1"/>
  <c r="H15" i="27"/>
  <c r="I14" i="27" s="1"/>
  <c r="I15" i="26" l="1"/>
  <c r="L22" i="43"/>
  <c r="L25" i="43" s="1"/>
  <c r="L24" i="43"/>
  <c r="L22" i="34"/>
  <c r="L24" i="34"/>
  <c r="J25" i="32"/>
  <c r="G15" i="26"/>
  <c r="H25" i="26"/>
  <c r="K15" i="26"/>
  <c r="J25" i="26"/>
  <c r="H16" i="26"/>
  <c r="M14" i="26"/>
  <c r="J16" i="26"/>
  <c r="M13" i="26"/>
  <c r="H25" i="43"/>
  <c r="H25" i="33"/>
  <c r="H25" i="34"/>
  <c r="L25" i="32"/>
  <c r="L22" i="33"/>
  <c r="G15" i="33"/>
  <c r="F16" i="43"/>
  <c r="J25" i="43"/>
  <c r="J16" i="43"/>
  <c r="M14" i="43"/>
  <c r="M15" i="43" s="1"/>
  <c r="H16" i="4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3" i="27"/>
  <c r="I15" i="27" s="1"/>
  <c r="L25" i="34" l="1"/>
  <c r="M15" i="26"/>
  <c r="L16" i="26"/>
  <c r="L25" i="33"/>
  <c r="L16" i="33"/>
  <c r="L16" i="32"/>
  <c r="M15" i="32"/>
  <c r="L16" i="43"/>
  <c r="L16" i="34"/>
  <c r="J15" i="27"/>
  <c r="F15" i="27"/>
  <c r="K24" i="27"/>
  <c r="K23" i="27"/>
  <c r="K22" i="27"/>
  <c r="I25" i="27"/>
  <c r="J22" i="27" s="1"/>
  <c r="G25" i="27"/>
  <c r="H24" i="27" s="1"/>
  <c r="L23" i="26" l="1"/>
  <c r="G14" i="27"/>
  <c r="K14" i="27"/>
  <c r="H22" i="27"/>
  <c r="H23" i="27"/>
  <c r="L15" i="27"/>
  <c r="F16" i="27" s="1"/>
  <c r="K13" i="27"/>
  <c r="K15" i="27" s="1"/>
  <c r="G13" i="27"/>
  <c r="J23" i="27"/>
  <c r="J24" i="27"/>
  <c r="K25" i="27"/>
  <c r="L23" i="27" s="1"/>
  <c r="L22" i="26" l="1"/>
  <c r="L24" i="26"/>
  <c r="G15" i="27"/>
  <c r="J16" i="27"/>
  <c r="M14" i="27"/>
  <c r="H16" i="27"/>
  <c r="J25" i="27"/>
  <c r="H25" i="27"/>
  <c r="M13" i="27"/>
  <c r="M15" i="27" s="1"/>
  <c r="L24" i="27"/>
  <c r="L22" i="27"/>
  <c r="L25" i="26" l="1"/>
  <c r="L16" i="27"/>
  <c r="L25" i="27"/>
  <c r="K3" i="27" l="1"/>
  <c r="F4" i="27" l="1"/>
  <c r="F3" i="27" l="1"/>
</calcChain>
</file>

<file path=xl/sharedStrings.xml><?xml version="1.0" encoding="utf-8"?>
<sst xmlns="http://schemas.openxmlformats.org/spreadsheetml/2006/main" count="748" uniqueCount="194">
  <si>
    <t>Índice</t>
  </si>
  <si>
    <t>Total</t>
  </si>
  <si>
    <t>Part. %</t>
  </si>
  <si>
    <t>1. Infraestructura Vial</t>
  </si>
  <si>
    <t>2. Infraestructura Aeroportuaria</t>
  </si>
  <si>
    <t>Nacional</t>
  </si>
  <si>
    <t>Vecinal</t>
  </si>
  <si>
    <t>Pavimentada</t>
  </si>
  <si>
    <t>No Pavimentada</t>
  </si>
  <si>
    <t>Red Vial Existente del Sistema Nacional de Carreteras, 2016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</si>
  <si>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</si>
  <si>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</si>
  <si>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</si>
  <si>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</si>
  <si>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</si>
  <si>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</si>
  <si>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</si>
  <si>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Corpac S.A.</t>
  </si>
  <si>
    <t>Estado</t>
  </si>
  <si>
    <t>Publico</t>
  </si>
  <si>
    <t>Aeropuerto</t>
  </si>
  <si>
    <t>Aeropuertos del Perú S.A.</t>
  </si>
  <si>
    <t>Concesionado</t>
  </si>
  <si>
    <t>Provincia</t>
  </si>
  <si>
    <t>Distrito</t>
  </si>
  <si>
    <t>Administra</t>
  </si>
  <si>
    <t>Titular</t>
  </si>
  <si>
    <t>Uso</t>
  </si>
  <si>
    <t>Jerarquía</t>
  </si>
  <si>
    <t>Tipo</t>
  </si>
  <si>
    <t>Escala</t>
  </si>
  <si>
    <t>Infraestructura Aeroportuaria Operativa, 2016</t>
  </si>
  <si>
    <t>Instalación</t>
  </si>
  <si>
    <t>Fuente: MTC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</si>
  <si>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3. Infraestructura Portuaria</t>
  </si>
  <si>
    <t>Pública</t>
  </si>
  <si>
    <t>Marítimo</t>
  </si>
  <si>
    <t>Pública (Cesionado)</t>
  </si>
  <si>
    <t>CONSORCIO TERMINALES S.A.</t>
  </si>
  <si>
    <t>Privada</t>
  </si>
  <si>
    <t>Puerto</t>
  </si>
  <si>
    <t>Titularidad</t>
  </si>
  <si>
    <t>Ámbito</t>
  </si>
  <si>
    <t>Alcance</t>
  </si>
  <si>
    <t>Fuente: MTC                                                                                                                                                             Elaboración: CIE-PERUCÁMARAS</t>
  </si>
  <si>
    <t>Infraestructura Portuaria, 2016</t>
  </si>
  <si>
    <t>Privado</t>
  </si>
  <si>
    <t>Local</t>
  </si>
  <si>
    <t>Helipuerto</t>
  </si>
  <si>
    <t>Aeródromo</t>
  </si>
  <si>
    <t>Red Vial Departamental</t>
  </si>
  <si>
    <t>Existente</t>
  </si>
  <si>
    <t>% Pavimentado</t>
  </si>
  <si>
    <t>RV Nacional</t>
  </si>
  <si>
    <t>RV Vecinal</t>
  </si>
  <si>
    <t>% de Red Vial Pavimentada</t>
  </si>
  <si>
    <t>Fuente: MTC                                              Elaboración: CIE-PERUCÁMARAS</t>
  </si>
  <si>
    <t>Porcentaje de la Red Vial Pavimentada, 2016</t>
  </si>
  <si>
    <t>Red Vial Nacional</t>
  </si>
  <si>
    <t>Red Vial Vecinal</t>
  </si>
  <si>
    <t>RV Departamental</t>
  </si>
  <si>
    <t>DEPARTAMENTO</t>
  </si>
  <si>
    <t>LONGITUD TOTAL</t>
  </si>
  <si>
    <t>NACIONAL</t>
  </si>
  <si>
    <t>DEPARTAMENTAL</t>
  </si>
  <si>
    <t>SUB TOTAL</t>
  </si>
  <si>
    <t>SUB-TOTAL</t>
  </si>
  <si>
    <t>Pavimento</t>
  </si>
  <si>
    <t>Información ampliada del Reporte Regional de la Macro Región Norte - Edición N° 248</t>
  </si>
  <si>
    <t>Norte</t>
  </si>
  <si>
    <t>Cajamarca</t>
  </si>
  <si>
    <t>La Libertad</t>
  </si>
  <si>
    <t>Lambayeque</t>
  </si>
  <si>
    <t>Piura</t>
  </si>
  <si>
    <t>Tumbes</t>
  </si>
  <si>
    <t>RED VIAL 2012</t>
  </si>
  <si>
    <t xml:space="preserve"> Cajamarca</t>
  </si>
  <si>
    <t xml:space="preserve"> La Libertad</t>
  </si>
  <si>
    <t xml:space="preserve"> Lambayeque</t>
  </si>
  <si>
    <t xml:space="preserve"> Piura</t>
  </si>
  <si>
    <t xml:space="preserve"> Tumbes</t>
  </si>
  <si>
    <t>Región Norte</t>
  </si>
  <si>
    <t>Red Vial Nacional Pavimentada</t>
  </si>
  <si>
    <t>Baños del Inca</t>
  </si>
  <si>
    <t>Jaén</t>
  </si>
  <si>
    <t>Pucará</t>
  </si>
  <si>
    <t>Petróleos del Perú - Petroperu S.A.</t>
  </si>
  <si>
    <t>Bellavista</t>
  </si>
  <si>
    <t>Cajamarca - May.Gral.FAP Armando Revoredo Iglesias</t>
  </si>
  <si>
    <t>Helipuerto Playa Azul - Estación 8</t>
  </si>
  <si>
    <t>Pataz</t>
  </si>
  <si>
    <t>Cia. Minera Poderosa S.A.</t>
  </si>
  <si>
    <t>Sánchez Carrión</t>
  </si>
  <si>
    <t>Huamachuco</t>
  </si>
  <si>
    <t>Municipalidad Provincial de Sánchez Carrión</t>
  </si>
  <si>
    <t>Municipal</t>
  </si>
  <si>
    <t>Santiago de Chuco</t>
  </si>
  <si>
    <t>Quiruvilca</t>
  </si>
  <si>
    <t>Minera Barrick Misquichilca S.A.</t>
  </si>
  <si>
    <t>Pias</t>
  </si>
  <si>
    <t>Consorcio Minero Horizonte S.A.</t>
  </si>
  <si>
    <t>Trujillo</t>
  </si>
  <si>
    <t>Huanchaco</t>
  </si>
  <si>
    <t>Internacional</t>
  </si>
  <si>
    <t>Mollebamba</t>
  </si>
  <si>
    <t>Municipalidad Distrital de Mollebamba</t>
  </si>
  <si>
    <t>Urpay</t>
  </si>
  <si>
    <t>Municipalidad Distrital de Urpay</t>
  </si>
  <si>
    <t>Chagual</t>
  </si>
  <si>
    <t>Pata de Gallo</t>
  </si>
  <si>
    <t>Trujillo - Cap. Carlos Martinez de Pinillos</t>
  </si>
  <si>
    <t>Tulpo</t>
  </si>
  <si>
    <t>Chiclayo</t>
  </si>
  <si>
    <t>Chiclayo - Cap.FAP José Abelardo Quiñones Gonzales</t>
  </si>
  <si>
    <t>Morropón</t>
  </si>
  <si>
    <t>Chulucanas</t>
  </si>
  <si>
    <t>Aeroclub de Aviación Civil del Perú</t>
  </si>
  <si>
    <t>Castilla</t>
  </si>
  <si>
    <t>Talara</t>
  </si>
  <si>
    <t>Pariñas</t>
  </si>
  <si>
    <t>Metropolitano de Piura</t>
  </si>
  <si>
    <t>Piura - Cap.FAP Guillermo Concha Iberico</t>
  </si>
  <si>
    <t>Talara - Cap.FAP Victor Montes</t>
  </si>
  <si>
    <t>Tumbes - Cap.FAP Pedro Canga Rodríguez</t>
  </si>
  <si>
    <t>ENAPU S.A.</t>
  </si>
  <si>
    <t>REGIONAL</t>
  </si>
  <si>
    <t>CHICAMA</t>
  </si>
  <si>
    <t>TP CHICAMA (MALABRIGO)</t>
  </si>
  <si>
    <t>SALAVERRY</t>
  </si>
  <si>
    <t>TP SALAVERRY</t>
  </si>
  <si>
    <t>TP MULTIBOYAS SALAVERRY</t>
  </si>
  <si>
    <t>ETEN</t>
  </si>
  <si>
    <t>TP MULTIBOYAS ETEN</t>
  </si>
  <si>
    <t>PETROPERÚ S.A.</t>
  </si>
  <si>
    <t>JUAN PAULO QUAY S.A.</t>
  </si>
  <si>
    <t>SAVIA PERÚ S.A.</t>
  </si>
  <si>
    <t>VALE DO RIO DOCE</t>
  </si>
  <si>
    <t>EUROANDINOS PAITA S.A.</t>
  </si>
  <si>
    <t>Pública (Concesionado)</t>
  </si>
  <si>
    <t>MAPLE ETANOL</t>
  </si>
  <si>
    <t>BAYÓVAR</t>
  </si>
  <si>
    <t>TP PETROPERÚ - BAYÓVAR</t>
  </si>
  <si>
    <t>TP JUAN PAULO QUAY</t>
  </si>
  <si>
    <t>TP MULTIBOYAS SAN PEDRO 1</t>
  </si>
  <si>
    <t>TP MISKY MAYO</t>
  </si>
  <si>
    <t>LA BREA Y NEGRITOS</t>
  </si>
  <si>
    <t>TP MULTIBOYAS LA BREA Y NEGRITOS</t>
  </si>
  <si>
    <t>PAITA</t>
  </si>
  <si>
    <t>TP PAITA</t>
  </si>
  <si>
    <t>TP MAPLE ETANOL - PAITA *</t>
  </si>
  <si>
    <t>PUNTA ARENAS</t>
  </si>
  <si>
    <t>TP MULTIBOYAS PUNTA ARENAS</t>
  </si>
  <si>
    <t>TALARA</t>
  </si>
  <si>
    <t>TP REFINERÍA TALARA</t>
  </si>
  <si>
    <t>TORTUGA</t>
  </si>
  <si>
    <t>TP MUELLE TORTUGA</t>
  </si>
  <si>
    <t>TP MUELLE MC DONALD</t>
  </si>
  <si>
    <t>TP MUELLE PARCELA 25</t>
  </si>
  <si>
    <t>BPZ EXPLORACIÓN &amp; PRODUCCIÓN SRL</t>
  </si>
  <si>
    <t>ZORRITOS</t>
  </si>
  <si>
    <t>TP MULTIBOYAS BPZ ALBACORA</t>
  </si>
  <si>
    <t>TP MULTIBOYAS BPZ CORVINA</t>
  </si>
  <si>
    <t>TOTAL NACIONAL</t>
  </si>
  <si>
    <t>TOTAL</t>
  </si>
  <si>
    <t>Part</t>
  </si>
  <si>
    <r>
      <t>VECINAL</t>
    </r>
    <r>
      <rPr>
        <b/>
        <vertAlign val="superscript"/>
        <sz val="10"/>
        <rFont val="Calibri"/>
        <family val="2"/>
        <scheme val="minor"/>
      </rPr>
      <t>1</t>
    </r>
  </si>
  <si>
    <r>
      <t>VECINAL</t>
    </r>
    <r>
      <rPr>
        <b/>
        <vertAlign val="superscript"/>
        <sz val="10"/>
        <rFont val="Calibri"/>
        <family val="2"/>
        <scheme val="minor"/>
      </rPr>
      <t>1/</t>
    </r>
  </si>
  <si>
    <t>Var. Km 16/12</t>
  </si>
  <si>
    <t>Red Vial Existente del Sistema Nacional de Carreteras por superficie de rodadura, 2016</t>
  </si>
  <si>
    <t>Asfaltada</t>
  </si>
  <si>
    <t>Solución básica</t>
  </si>
  <si>
    <t>Afirmada</t>
  </si>
  <si>
    <t>Sin Afirmar</t>
  </si>
  <si>
    <t>Trocha</t>
  </si>
  <si>
    <t>MR Norte</t>
  </si>
  <si>
    <t>RV Regional</t>
  </si>
  <si>
    <t xml:space="preserve">2. CLASIFICADOR DE RUTAS D.S.011-2016-MTC ACTUALIZADA AL 31/12/2016 </t>
  </si>
  <si>
    <t>Región \ RVN</t>
  </si>
  <si>
    <t>Red Vial Nacional según Clasificador de Rutas - 2016</t>
  </si>
  <si>
    <t>Red Vial Regional según Clasificador de Rutas - 2016</t>
  </si>
  <si>
    <t>Red Vial Vecinal según Clasificador de Rutas - 2016</t>
  </si>
  <si>
    <t>No Pavimentada                   Afirmada</t>
  </si>
  <si>
    <t>No Pavimentada                   Sin Afirmar</t>
  </si>
  <si>
    <t>No Pavimentada                            Trocha</t>
  </si>
  <si>
    <t>Red Vial Regional Pavimentada</t>
  </si>
  <si>
    <t>Regional</t>
  </si>
  <si>
    <t>"Infraestructura de transportes por regiones - 2016"</t>
  </si>
  <si>
    <t>Lunes, 17 de julio de 2017</t>
  </si>
  <si>
    <t>Macro Región Norte: Infraestructura de transportes por regiones - 2016</t>
  </si>
  <si>
    <t>Cajamarca: Infraestructura de transportes - 2016</t>
  </si>
  <si>
    <t>La Libertad: Infraestructura de transportes - 2016</t>
  </si>
  <si>
    <t>Lambayeque: Infraestructura de transportes - 2016</t>
  </si>
  <si>
    <t>Piura: Infraestructura de transportes - 2016</t>
  </si>
  <si>
    <t>Tumbes: Infraestructura de transportes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</si>
</sst>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7" fillId="0" borderId="0"/>
    <xf numFmtId="0" fontId="3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9" fillId="2" borderId="6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9" xfId="0" applyFont="1" applyFill="1" applyBorder="1"/>
    <xf numFmtId="0" fontId="21" fillId="3" borderId="9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/>
    </xf>
    <xf numFmtId="170" fontId="24" fillId="2" borderId="9" xfId="29" applyNumberFormat="1" applyFont="1" applyFill="1" applyBorder="1" applyAlignment="1">
      <alignment vertical="center"/>
    </xf>
    <xf numFmtId="170" fontId="24" fillId="3" borderId="9" xfId="29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170" fontId="24" fillId="3" borderId="2" xfId="29" applyNumberFormat="1" applyFont="1" applyFill="1" applyBorder="1" applyAlignment="1">
      <alignment vertical="center"/>
    </xf>
    <xf numFmtId="0" fontId="21" fillId="7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/>
    </xf>
    <xf numFmtId="171" fontId="21" fillId="2" borderId="9" xfId="0" applyNumberFormat="1" applyFont="1" applyFill="1" applyBorder="1" applyAlignment="1">
      <alignment horizontal="right" vertical="center"/>
    </xf>
    <xf numFmtId="171" fontId="25" fillId="3" borderId="9" xfId="0" applyNumberFormat="1" applyFont="1" applyFill="1" applyBorder="1" applyAlignment="1">
      <alignment horizontal="right" vertical="center"/>
    </xf>
    <xf numFmtId="171" fontId="21" fillId="2" borderId="9" xfId="0" applyNumberFormat="1" applyFont="1" applyFill="1" applyBorder="1"/>
    <xf numFmtId="171" fontId="21" fillId="6" borderId="9" xfId="0" applyNumberFormat="1" applyFont="1" applyFill="1" applyBorder="1"/>
    <xf numFmtId="170" fontId="24" fillId="2" borderId="9" xfId="29" applyNumberFormat="1" applyFont="1" applyFill="1" applyBorder="1" applyAlignment="1">
      <alignment horizontal="center"/>
    </xf>
    <xf numFmtId="170" fontId="24" fillId="6" borderId="9" xfId="29" applyNumberFormat="1" applyFont="1" applyFill="1" applyBorder="1" applyAlignment="1">
      <alignment horizontal="center"/>
    </xf>
    <xf numFmtId="0" fontId="10" fillId="2" borderId="9" xfId="0" applyFont="1" applyFill="1" applyBorder="1"/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2" fillId="2" borderId="9" xfId="29" applyNumberFormat="1" applyFont="1" applyFill="1" applyBorder="1" applyAlignment="1">
      <alignment horizontal="right" vertical="center"/>
    </xf>
    <xf numFmtId="0" fontId="27" fillId="7" borderId="9" xfId="0" applyFont="1" applyFill="1" applyBorder="1" applyAlignment="1">
      <alignment horizontal="center" vertical="center"/>
    </xf>
    <xf numFmtId="171" fontId="27" fillId="2" borderId="9" xfId="0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 applyAlignment="1">
      <alignment horizontal="right" vertical="center"/>
    </xf>
    <xf numFmtId="170" fontId="29" fillId="2" borderId="9" xfId="29" applyNumberFormat="1" applyFont="1" applyFill="1" applyBorder="1"/>
    <xf numFmtId="0" fontId="25" fillId="2" borderId="9" xfId="0" applyFont="1" applyFill="1" applyBorder="1" applyAlignment="1">
      <alignment horizontal="center"/>
    </xf>
    <xf numFmtId="170" fontId="30" fillId="2" borderId="9" xfId="29" applyNumberFormat="1" applyFont="1" applyFill="1" applyBorder="1"/>
    <xf numFmtId="171" fontId="31" fillId="2" borderId="9" xfId="0" applyNumberFormat="1" applyFont="1" applyFill="1" applyBorder="1" applyAlignment="1">
      <alignment horizontal="right" vertical="center"/>
    </xf>
    <xf numFmtId="171" fontId="25" fillId="2" borderId="9" xfId="0" applyNumberFormat="1" applyFont="1" applyFill="1" applyBorder="1" applyAlignment="1">
      <alignment horizontal="right" vertical="center"/>
    </xf>
    <xf numFmtId="170" fontId="32" fillId="2" borderId="9" xfId="29" applyNumberFormat="1" applyFont="1" applyFill="1" applyBorder="1" applyAlignment="1">
      <alignment horizontal="right" vertical="center"/>
    </xf>
    <xf numFmtId="170" fontId="20" fillId="2" borderId="9" xfId="29" applyNumberFormat="1" applyFont="1" applyFill="1" applyBorder="1" applyAlignment="1">
      <alignment horizontal="right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171" fontId="25" fillId="6" borderId="9" xfId="0" applyNumberFormat="1" applyFont="1" applyFill="1" applyBorder="1"/>
    <xf numFmtId="170" fontId="34" fillId="6" borderId="9" xfId="29" applyNumberFormat="1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Border="1"/>
    <xf numFmtId="171" fontId="26" fillId="2" borderId="0" xfId="0" applyNumberFormat="1" applyFont="1" applyFill="1"/>
    <xf numFmtId="0" fontId="21" fillId="7" borderId="9" xfId="0" applyFont="1" applyFill="1" applyBorder="1" applyAlignment="1">
      <alignment horizontal="center" vertical="center"/>
    </xf>
    <xf numFmtId="170" fontId="26" fillId="2" borderId="0" xfId="29" applyNumberFormat="1" applyFont="1" applyFill="1"/>
    <xf numFmtId="0" fontId="3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170" fontId="39" fillId="2" borderId="0" xfId="29" applyNumberFormat="1" applyFont="1" applyFill="1" applyBorder="1"/>
    <xf numFmtId="0" fontId="40" fillId="2" borderId="0" xfId="0" applyFont="1" applyFill="1" applyBorder="1" applyAlignment="1">
      <alignment horizontal="center"/>
    </xf>
    <xf numFmtId="170" fontId="41" fillId="2" borderId="0" xfId="29" applyNumberFormat="1" applyFont="1" applyFill="1" applyBorder="1"/>
    <xf numFmtId="0" fontId="38" fillId="2" borderId="0" xfId="0" applyFont="1" applyFill="1" applyBorder="1" applyAlignment="1">
      <alignment vertical="center"/>
    </xf>
    <xf numFmtId="0" fontId="9" fillId="2" borderId="5" xfId="0" applyFont="1" applyFill="1" applyBorder="1"/>
    <xf numFmtId="171" fontId="43" fillId="2" borderId="0" xfId="0" applyNumberFormat="1" applyFont="1" applyFill="1" applyBorder="1" applyAlignment="1">
      <alignment vertical="center"/>
    </xf>
    <xf numFmtId="170" fontId="12" fillId="2" borderId="0" xfId="29" applyNumberFormat="1" applyFont="1" applyFill="1"/>
    <xf numFmtId="171" fontId="2" fillId="2" borderId="0" xfId="0" applyNumberFormat="1" applyFont="1" applyFill="1" applyBorder="1" applyAlignment="1">
      <alignment vertical="center"/>
    </xf>
    <xf numFmtId="171" fontId="2" fillId="2" borderId="18" xfId="33" applyNumberFormat="1" applyFont="1" applyFill="1" applyBorder="1" applyAlignment="1">
      <alignment horizontal="right" vertical="center"/>
    </xf>
    <xf numFmtId="171" fontId="3" fillId="2" borderId="0" xfId="0" applyNumberFormat="1" applyFont="1" applyFill="1"/>
    <xf numFmtId="171" fontId="3" fillId="2" borderId="0" xfId="0" applyNumberFormat="1" applyFont="1" applyFill="1" applyBorder="1"/>
    <xf numFmtId="171" fontId="3" fillId="2" borderId="18" xfId="0" applyNumberFormat="1" applyFont="1" applyFill="1" applyBorder="1"/>
    <xf numFmtId="171" fontId="17" fillId="2" borderId="0" xfId="0" applyNumberFormat="1" applyFont="1" applyFill="1"/>
    <xf numFmtId="171" fontId="50" fillId="2" borderId="0" xfId="0" applyNumberFormat="1" applyFont="1" applyFill="1"/>
    <xf numFmtId="171" fontId="43" fillId="2" borderId="14" xfId="0" applyNumberFormat="1" applyFont="1" applyFill="1" applyBorder="1" applyAlignment="1">
      <alignment horizontal="center" vertical="center" wrapText="1"/>
    </xf>
    <xf numFmtId="171" fontId="43" fillId="2" borderId="14" xfId="0" applyNumberFormat="1" applyFont="1" applyFill="1" applyBorder="1" applyAlignment="1">
      <alignment horizontal="center" vertical="center"/>
    </xf>
    <xf numFmtId="171" fontId="43" fillId="2" borderId="15" xfId="0" applyNumberFormat="1" applyFont="1" applyFill="1" applyBorder="1" applyAlignment="1">
      <alignment horizontal="center" vertical="center" wrapText="1"/>
    </xf>
    <xf numFmtId="171" fontId="43" fillId="2" borderId="16" xfId="0" applyNumberFormat="1" applyFont="1" applyFill="1" applyBorder="1" applyAlignment="1">
      <alignment horizontal="center" vertical="center" wrapText="1"/>
    </xf>
    <xf numFmtId="171" fontId="43" fillId="2" borderId="16" xfId="0" applyNumberFormat="1" applyFont="1" applyFill="1" applyBorder="1" applyAlignment="1">
      <alignment horizontal="center" vertical="center"/>
    </xf>
    <xf numFmtId="171" fontId="43" fillId="2" borderId="0" xfId="0" applyNumberFormat="1" applyFont="1" applyFill="1" applyBorder="1" applyAlignment="1">
      <alignment horizontal="left" vertical="center"/>
    </xf>
    <xf numFmtId="171" fontId="43" fillId="2" borderId="17" xfId="0" applyNumberFormat="1" applyFont="1" applyFill="1" applyBorder="1" applyAlignment="1">
      <alignment vertical="center"/>
    </xf>
    <xf numFmtId="171" fontId="3" fillId="2" borderId="0" xfId="29" applyNumberFormat="1" applyFont="1" applyFill="1"/>
    <xf numFmtId="171" fontId="3" fillId="2" borderId="0" xfId="29" applyNumberFormat="1" applyFont="1" applyFill="1" applyBorder="1"/>
    <xf numFmtId="171" fontId="43" fillId="2" borderId="18" xfId="0" applyNumberFormat="1" applyFont="1" applyFill="1" applyBorder="1" applyAlignment="1">
      <alignment horizontal="left" vertical="center"/>
    </xf>
    <xf numFmtId="171" fontId="3" fillId="2" borderId="18" xfId="29" applyNumberFormat="1" applyFont="1" applyFill="1" applyBorder="1"/>
    <xf numFmtId="171" fontId="43" fillId="2" borderId="0" xfId="29" applyNumberFormat="1" applyFont="1" applyFill="1" applyBorder="1" applyAlignment="1">
      <alignment vertical="center"/>
    </xf>
    <xf numFmtId="171" fontId="43" fillId="2" borderId="18" xfId="0" applyNumberFormat="1" applyFont="1" applyFill="1" applyBorder="1" applyAlignment="1">
      <alignment vertical="center"/>
    </xf>
    <xf numFmtId="171" fontId="43" fillId="2" borderId="18" xfId="29" applyNumberFormat="1" applyFont="1" applyFill="1" applyBorder="1" applyAlignment="1">
      <alignment vertical="center"/>
    </xf>
    <xf numFmtId="171" fontId="43" fillId="2" borderId="14" xfId="0" applyNumberFormat="1" applyFont="1" applyFill="1" applyBorder="1" applyAlignment="1">
      <alignment vertical="center" wrapText="1"/>
    </xf>
    <xf numFmtId="171" fontId="43" fillId="2" borderId="15" xfId="0" applyNumberFormat="1" applyFont="1" applyFill="1" applyBorder="1" applyAlignment="1">
      <alignment vertical="center" wrapText="1"/>
    </xf>
    <xf numFmtId="171" fontId="43" fillId="2" borderId="17" xfId="0" applyNumberFormat="1" applyFont="1" applyFill="1" applyBorder="1" applyAlignment="1">
      <alignment horizontal="center" vertical="center"/>
    </xf>
    <xf numFmtId="171" fontId="45" fillId="2" borderId="17" xfId="29" applyNumberFormat="1" applyFont="1" applyFill="1" applyBorder="1" applyAlignment="1">
      <alignment horizontal="center" vertical="center"/>
    </xf>
    <xf numFmtId="171" fontId="46" fillId="2" borderId="17" xfId="29" applyNumberFormat="1" applyFont="1" applyFill="1" applyBorder="1" applyAlignment="1">
      <alignment horizontal="center" vertical="center"/>
    </xf>
    <xf numFmtId="171" fontId="48" fillId="2" borderId="0" xfId="29" applyNumberFormat="1" applyFont="1" applyFill="1"/>
    <xf numFmtId="171" fontId="49" fillId="2" borderId="0" xfId="29" applyNumberFormat="1" applyFont="1" applyFill="1"/>
    <xf numFmtId="171" fontId="48" fillId="2" borderId="0" xfId="29" applyNumberFormat="1" applyFont="1" applyFill="1" applyBorder="1" applyAlignment="1">
      <alignment vertical="center"/>
    </xf>
    <xf numFmtId="171" fontId="48" fillId="2" borderId="0" xfId="29" applyNumberFormat="1" applyFont="1" applyFill="1" applyBorder="1"/>
    <xf numFmtId="171" fontId="49" fillId="2" borderId="0" xfId="29" applyNumberFormat="1" applyFont="1" applyFill="1" applyBorder="1"/>
    <xf numFmtId="171" fontId="43" fillId="2" borderId="17" xfId="0" applyNumberFormat="1" applyFont="1" applyFill="1" applyBorder="1" applyAlignment="1">
      <alignment horizontal="right" vertical="center"/>
    </xf>
    <xf numFmtId="171" fontId="45" fillId="2" borderId="17" xfId="29" applyNumberFormat="1" applyFont="1" applyFill="1" applyBorder="1" applyAlignment="1">
      <alignment horizontal="right" vertical="center"/>
    </xf>
    <xf numFmtId="171" fontId="46" fillId="2" borderId="17" xfId="29" applyNumberFormat="1" applyFont="1" applyFill="1" applyBorder="1" applyAlignment="1">
      <alignment horizontal="right" vertical="center"/>
    </xf>
    <xf numFmtId="171" fontId="42" fillId="2" borderId="0" xfId="0" applyNumberFormat="1" applyFont="1" applyFill="1" applyBorder="1" applyAlignment="1">
      <alignment horizontal="left" vertical="center"/>
    </xf>
    <xf numFmtId="171" fontId="43" fillId="2" borderId="0" xfId="0" applyNumberFormat="1" applyFont="1" applyFill="1" applyBorder="1" applyAlignment="1">
      <alignment horizontal="right" vertical="center"/>
    </xf>
    <xf numFmtId="171" fontId="45" fillId="2" borderId="0" xfId="29" applyNumberFormat="1" applyFont="1" applyFill="1" applyBorder="1" applyAlignment="1">
      <alignment horizontal="right" vertical="center"/>
    </xf>
    <xf numFmtId="171" fontId="46" fillId="2" borderId="0" xfId="29" applyNumberFormat="1" applyFont="1" applyFill="1" applyBorder="1" applyAlignment="1">
      <alignment horizontal="right" vertical="center"/>
    </xf>
    <xf numFmtId="170" fontId="19" fillId="2" borderId="0" xfId="29" applyNumberFormat="1" applyFont="1" applyFill="1"/>
    <xf numFmtId="170" fontId="51" fillId="2" borderId="0" xfId="29" applyNumberFormat="1" applyFont="1" applyFill="1"/>
    <xf numFmtId="0" fontId="47" fillId="8" borderId="0" xfId="33" applyNumberFormat="1" applyFont="1" applyFill="1" applyAlignment="1">
      <alignment horizontal="center"/>
    </xf>
    <xf numFmtId="170" fontId="3" fillId="2" borderId="0" xfId="29" applyNumberFormat="1" applyFont="1" applyFill="1"/>
    <xf numFmtId="171" fontId="52" fillId="2" borderId="0" xfId="0" applyNumberFormat="1" applyFont="1" applyFill="1"/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171" fontId="10" fillId="3" borderId="9" xfId="0" applyNumberFormat="1" applyFont="1" applyFill="1" applyBorder="1"/>
    <xf numFmtId="0" fontId="21" fillId="2" borderId="10" xfId="0" applyFont="1" applyFill="1" applyBorder="1"/>
    <xf numFmtId="171" fontId="10" fillId="2" borderId="11" xfId="0" applyNumberFormat="1" applyFont="1" applyFill="1" applyBorder="1"/>
    <xf numFmtId="0" fontId="21" fillId="3" borderId="10" xfId="0" applyFont="1" applyFill="1" applyBorder="1" applyAlignment="1">
      <alignment horizontal="center" vertical="center"/>
    </xf>
    <xf numFmtId="171" fontId="10" fillId="3" borderId="11" xfId="0" applyNumberFormat="1" applyFont="1" applyFill="1" applyBorder="1"/>
    <xf numFmtId="0" fontId="9" fillId="2" borderId="0" xfId="0" applyFont="1" applyFill="1" applyBorder="1"/>
    <xf numFmtId="170" fontId="19" fillId="9" borderId="0" xfId="29" applyNumberFormat="1" applyFont="1" applyFill="1"/>
    <xf numFmtId="171" fontId="43" fillId="9" borderId="0" xfId="0" applyNumberFormat="1" applyFont="1" applyFill="1" applyBorder="1" applyAlignment="1">
      <alignment horizontal="right" vertical="center"/>
    </xf>
    <xf numFmtId="170" fontId="15" fillId="9" borderId="0" xfId="29" applyNumberFormat="1" applyFont="1" applyFill="1"/>
    <xf numFmtId="0" fontId="21" fillId="3" borderId="13" xfId="0" applyFont="1" applyFill="1" applyBorder="1" applyAlignment="1">
      <alignment horizontal="center" vertical="center" wrapText="1"/>
    </xf>
    <xf numFmtId="170" fontId="21" fillId="2" borderId="9" xfId="29" applyNumberFormat="1" applyFont="1" applyFill="1" applyBorder="1"/>
    <xf numFmtId="170" fontId="10" fillId="2" borderId="9" xfId="29" applyNumberFormat="1" applyFont="1" applyFill="1" applyBorder="1"/>
    <xf numFmtId="170" fontId="55" fillId="2" borderId="9" xfId="29" applyNumberFormat="1" applyFont="1" applyFill="1" applyBorder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3" fillId="3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171" fontId="43" fillId="2" borderId="14" xfId="0" applyNumberFormat="1" applyFont="1" applyFill="1" applyBorder="1" applyAlignment="1">
      <alignment horizontal="center" vertical="center"/>
    </xf>
    <xf numFmtId="171" fontId="43" fillId="2" borderId="14" xfId="0" applyNumberFormat="1" applyFont="1" applyFill="1" applyBorder="1" applyAlignment="1">
      <alignment horizontal="center" vertical="center" wrapText="1"/>
    </xf>
    <xf numFmtId="171" fontId="43" fillId="2" borderId="15" xfId="0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 wrapText="1"/>
    </xf>
    <xf numFmtId="171" fontId="43" fillId="2" borderId="15" xfId="0" applyNumberFormat="1" applyFont="1" applyFill="1" applyBorder="1" applyAlignment="1">
      <alignment horizontal="center" vertical="center"/>
    </xf>
  </cellXfs>
  <cellStyles count="34">
    <cellStyle name="Euro" xfId="3"/>
    <cellStyle name="Euro 2" xfId="4"/>
    <cellStyle name="Euro 2 2" xfId="5"/>
    <cellStyle name="Hipervínculo" xfId="1" builtinId="8"/>
    <cellStyle name="Hipervínculo 2" xfId="32"/>
    <cellStyle name="Millares" xfId="33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Porcentaje de la Red Vial Existente Pavimentada, 2016 </a:t>
            </a:r>
          </a:p>
        </c:rich>
      </c:tx>
      <c:layout>
        <c:manualLayout>
          <c:xMode val="edge"/>
          <c:yMode val="edge"/>
          <c:x val="0.23518954591777624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025133392754"/>
          <c:y val="0.2253479166666666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Norte!$U$32:$U$36</c:f>
              <c:numCache>
                <c:formatCode>0.0%</c:formatCode>
                <c:ptCount val="5"/>
                <c:pt idx="0">
                  <c:v>0.80718672417547499</c:v>
                </c:pt>
                <c:pt idx="1">
                  <c:v>0.50936579233605705</c:v>
                </c:pt>
                <c:pt idx="2">
                  <c:v>0.96113838852657185</c:v>
                </c:pt>
                <c:pt idx="3">
                  <c:v>0.8065331601273753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Norte!$V$31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Norte!$V$32:$V$36</c:f>
              <c:numCache>
                <c:formatCode>0.0%</c:formatCode>
                <c:ptCount val="5"/>
                <c:pt idx="0">
                  <c:v>4.3297495046317247E-2</c:v>
                </c:pt>
                <c:pt idx="1">
                  <c:v>5.042406644840839E-2</c:v>
                </c:pt>
                <c:pt idx="2">
                  <c:v>0.32237198261631816</c:v>
                </c:pt>
                <c:pt idx="3">
                  <c:v>0.28673075685725519</c:v>
                </c:pt>
                <c:pt idx="4">
                  <c:v>0.24365933961402741</c:v>
                </c:pt>
              </c:numCache>
            </c:numRef>
          </c:val>
        </c:ser>
        <c:ser>
          <c:idx val="2"/>
          <c:order val="2"/>
          <c:tx>
            <c:strRef>
              <c:f>Norte!$W$31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Norte!$W$32:$W$36</c:f>
              <c:numCache>
                <c:formatCode>0.0%</c:formatCode>
                <c:ptCount val="5"/>
                <c:pt idx="0">
                  <c:v>3.3875458890108416E-3</c:v>
                </c:pt>
                <c:pt idx="1">
                  <c:v>2.742131353368903E-2</c:v>
                </c:pt>
                <c:pt idx="2">
                  <c:v>1.3395863571274015E-2</c:v>
                </c:pt>
                <c:pt idx="3">
                  <c:v>2.5860623234333104E-2</c:v>
                </c:pt>
                <c:pt idx="4">
                  <c:v>1.8077131808253745E-2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22176"/>
        <c:axId val="43923712"/>
      </c:barChart>
      <c:catAx>
        <c:axId val="4392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3923712"/>
        <c:crosses val="autoZero"/>
        <c:auto val="1"/>
        <c:lblAlgn val="ctr"/>
        <c:lblOffset val="100"/>
        <c:noMultiLvlLbl val="0"/>
      </c:catAx>
      <c:valAx>
        <c:axId val="4392371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39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53940788505327E-2"/>
          <c:y val="0.1025763888888888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(10,525.6 Km)</a:t>
            </a:r>
          </a:p>
        </c:rich>
      </c:tx>
      <c:layout>
        <c:manualLayout>
          <c:xMode val="edge"/>
          <c:yMode val="edge"/>
          <c:x val="0.25007796279960054"/>
          <c:y val="0.2469444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Norte!$T$10:$T$11</c:f>
              <c:numCache>
                <c:formatCode>#,##0.0</c:formatCode>
                <c:ptCount val="2"/>
                <c:pt idx="0">
                  <c:v>4040.4609999999989</c:v>
                </c:pt>
                <c:pt idx="1">
                  <c:v>1310.1749999999997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(9,366.2 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Norte!$T$12</c:f>
              <c:strCache>
                <c:ptCount val="1"/>
                <c:pt idx="0">
                  <c:v>RV Departamental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Norte!$T$13:$T$14</c:f>
              <c:numCache>
                <c:formatCode>#,##0.0</c:formatCode>
                <c:ptCount val="2"/>
                <c:pt idx="0">
                  <c:v>574.53223600000001</c:v>
                </c:pt>
                <c:pt idx="1">
                  <c:v>3516.6872760000006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(45,451.5 Km)</a:t>
            </a:r>
          </a:p>
        </c:rich>
      </c:tx>
      <c:layout>
        <c:manualLayout>
          <c:xMode val="edge"/>
          <c:yMode val="edge"/>
          <c:x val="0.25105885633189445"/>
          <c:y val="0.14973426100735646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3.1002098178178082E-2"/>
                  <c:y val="1.160693670475322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4148271257916222E-2"/>
                  <c:y val="-7.657874100098388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404.43099999999993</c:v>
                </c:pt>
                <c:pt idx="1">
                  <c:v>26559.371103030309</c:v>
                </c:pt>
              </c:numCache>
            </c:numRef>
          </c:val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404.43099999999993</c:v>
                </c:pt>
                <c:pt idx="1">
                  <c:v>26559.371103030309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404.43099999999993</c:v>
                </c:pt>
                <c:pt idx="1">
                  <c:v>26559.371103030309</c:v>
                </c:pt>
              </c:numCache>
            </c:numRef>
          </c:val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404.43099999999993</c:v>
                </c:pt>
                <c:pt idx="1">
                  <c:v>26559.371103030309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Red Vial Existente por Superficie de rodadura, 2016</a:t>
            </a:r>
          </a:p>
          <a:p>
            <a:pPr>
              <a:defRPr sz="1000"/>
            </a:pPr>
            <a:r>
              <a:rPr lang="en-US" sz="1000" b="0"/>
              <a:t>(Kilómetros)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13229166666666667"/>
          <c:w val="0.91264092592592594"/>
          <c:h val="0.70432083333333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Norte!$S$46</c:f>
              <c:strCache>
                <c:ptCount val="1"/>
                <c:pt idx="0">
                  <c:v>Pavimentada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1.9259645963641799E-3"/>
                  <c:y val="-0.11132067027011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4167021425342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Norte!$T$45:$V$45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Norte!$T$46:$V$46</c:f>
              <c:numCache>
                <c:formatCode>#,##0.0</c:formatCode>
                <c:ptCount val="3"/>
                <c:pt idx="0">
                  <c:v>4040.4609999999989</c:v>
                </c:pt>
                <c:pt idx="1">
                  <c:v>574.53223600000001</c:v>
                </c:pt>
                <c:pt idx="2">
                  <c:v>404.43099999999993</c:v>
                </c:pt>
              </c:numCache>
            </c:numRef>
          </c:val>
        </c:ser>
        <c:ser>
          <c:idx val="1"/>
          <c:order val="1"/>
          <c:tx>
            <c:strRef>
              <c:f>Norte!$S$47</c:f>
              <c:strCache>
                <c:ptCount val="1"/>
                <c:pt idx="0">
                  <c:v>No Pavimentada</c:v>
                </c:pt>
              </c:strCache>
            </c:strRef>
          </c:tx>
          <c:spPr>
            <a:pattFill prst="zigZ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4.2344952080276707E-4"/>
                  <c:y val="-1.3488827514681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499323757220054E-7"/>
                  <c:y val="-9.24808342511118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06579376990875E-3"/>
                  <c:y val="0.141343211210075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Norte!$T$45:$V$45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Norte!$T$47:$V$47</c:f>
              <c:numCache>
                <c:formatCode>#,##0.0</c:formatCode>
                <c:ptCount val="3"/>
                <c:pt idx="0">
                  <c:v>1310.1749999999997</c:v>
                </c:pt>
                <c:pt idx="1">
                  <c:v>3516.6872760000006</c:v>
                </c:pt>
                <c:pt idx="2">
                  <c:v>26559.371103030309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30144"/>
        <c:axId val="44231680"/>
      </c:barChart>
      <c:catAx>
        <c:axId val="4423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4231680"/>
        <c:crosses val="autoZero"/>
        <c:auto val="1"/>
        <c:lblAlgn val="ctr"/>
        <c:lblOffset val="100"/>
        <c:noMultiLvlLbl val="0"/>
      </c:catAx>
      <c:valAx>
        <c:axId val="44231680"/>
        <c:scaling>
          <c:orientation val="minMax"/>
          <c:max val="10000"/>
        </c:scaling>
        <c:delete val="1"/>
        <c:axPos val="l"/>
        <c:numFmt formatCode="#,##0.0" sourceLinked="1"/>
        <c:majorTickMark val="out"/>
        <c:minorTickMark val="none"/>
        <c:tickLblPos val="nextTo"/>
        <c:crossAx val="4423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789074074074072E-2"/>
          <c:y val="0.19536354166666667"/>
          <c:w val="0.22376648148148148"/>
          <c:h val="0.14625208333333334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Nacional según Clasificador de Rutas - 2016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zigZag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4144066353866122"/>
                  <c:y val="4.4930177761798289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959577347116697E-3"/>
                  <c:y val="-3.5336461283392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Afirmada</a:t>
                    </a:r>
                    <a:r>
                      <a:rPr lang="en-US"/>
                      <a:t>
800.0
15.0%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3630900354916903E-3"/>
                  <c:y val="-8.36577135532457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Sin Afirmar
358.7
6.7%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5253105576818319E-5"/>
                  <c:y val="-3.9554587484990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Trocha
151.6
2.8%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-0.15828273206206822"/>
                  <c:y val="1.2238870861883475E-4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No Pavimentada
1,310.2
24.5%</a:t>
                    </a:r>
                  </a:p>
                </c:rich>
              </c:tx>
              <c:numFmt formatCode="0.0%" sourceLinked="0"/>
              <c:spPr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Norte!$T$63:$T$66</c:f>
              <c:numCache>
                <c:formatCode>#,##0.0</c:formatCode>
                <c:ptCount val="4"/>
                <c:pt idx="0">
                  <c:v>4040.4609999999984</c:v>
                </c:pt>
                <c:pt idx="1">
                  <c:v>799.95</c:v>
                </c:pt>
                <c:pt idx="2">
                  <c:v>358.65600000000006</c:v>
                </c:pt>
                <c:pt idx="3">
                  <c:v>151.56900000000002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Regional según Clasificador de Rutas - 2016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2748407459798466"/>
                  <c:y val="1.32144701569747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3621466458681475E-2"/>
                  <c:y val="-3.5188560115983751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Afirmada
1,906.8
46.6%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3621466458681475E-2"/>
                  <c:y val="-7.4775690246465382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Sin Afirmar
1,014.8
24.8%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3621466458681475E-2"/>
                  <c:y val="-2.6391420086987784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Trocha
595.1
14.5%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7612011496883651"/>
                  <c:y val="1.3226881012100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 Pavimentada</a:t>
                    </a:r>
                    <a:r>
                      <a:rPr lang="en-US"/>
                      <a:t>
3,516.7
86.0%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Norte!$T$74:$T$77</c:f>
              <c:numCache>
                <c:formatCode>#,##0.0</c:formatCode>
                <c:ptCount val="4"/>
                <c:pt idx="0">
                  <c:v>574.53223548677602</c:v>
                </c:pt>
                <c:pt idx="1">
                  <c:v>1906.79175696571</c:v>
                </c:pt>
                <c:pt idx="2">
                  <c:v>1014.8312361457799</c:v>
                </c:pt>
                <c:pt idx="3">
                  <c:v>595.06428202733593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Vecinal según Clasificador de Rutas - 2016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2.3517347006232468E-3"/>
                  <c:y val="0.10583325983801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Pav.  Afirmada
6,705.4
24.9%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5.7326349078924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Sin Afirmar
4,612.2
17.1%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3.9687472439255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Trocha
15,242.0
56.5%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27280122527229661"/>
                  <c:y val="-0.14552107949925036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No Pavimentado
26,559.5
98.5%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Norte!$T$85:$T$88</c:f>
              <c:numCache>
                <c:formatCode>#,##0.0</c:formatCode>
                <c:ptCount val="4"/>
                <c:pt idx="0">
                  <c:v>404.43100000000004</c:v>
                </c:pt>
                <c:pt idx="1">
                  <c:v>6705.406496649498</c:v>
                </c:pt>
                <c:pt idx="2">
                  <c:v>4612.1711992551363</c:v>
                </c:pt>
                <c:pt idx="3">
                  <c:v>15241.953407125657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image" Target="../media/image4.emf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262208</xdr:colOff>
      <xdr:row>25</xdr:row>
      <xdr:rowOff>70640</xdr:rowOff>
    </xdr:from>
    <xdr:to>
      <xdr:col>23</xdr:col>
      <xdr:colOff>50462</xdr:colOff>
      <xdr:row>40</xdr:row>
      <xdr:rowOff>93140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232958</xdr:colOff>
      <xdr:row>9</xdr:row>
      <xdr:rowOff>56349</xdr:rowOff>
    </xdr:from>
    <xdr:to>
      <xdr:col>19</xdr:col>
      <xdr:colOff>887921</xdr:colOff>
      <xdr:row>16</xdr:row>
      <xdr:rowOff>162849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877963</xdr:colOff>
      <xdr:row>9</xdr:row>
      <xdr:rowOff>55649</xdr:rowOff>
    </xdr:from>
    <xdr:to>
      <xdr:col>23</xdr:col>
      <xdr:colOff>15292</xdr:colOff>
      <xdr:row>16</xdr:row>
      <xdr:rowOff>162149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241940</xdr:colOff>
      <xdr:row>16</xdr:row>
      <xdr:rowOff>157095</xdr:rowOff>
    </xdr:from>
    <xdr:to>
      <xdr:col>19</xdr:col>
      <xdr:colOff>896903</xdr:colOff>
      <xdr:row>23</xdr:row>
      <xdr:rowOff>151536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895109</xdr:colOff>
      <xdr:row>16</xdr:row>
      <xdr:rowOff>151008</xdr:rowOff>
    </xdr:from>
    <xdr:to>
      <xdr:col>23</xdr:col>
      <xdr:colOff>14263</xdr:colOff>
      <xdr:row>23</xdr:row>
      <xdr:rowOff>145449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722859</xdr:colOff>
      <xdr:row>8</xdr:row>
      <xdr:rowOff>8944</xdr:rowOff>
    </xdr:from>
    <xdr:to>
      <xdr:col>22</xdr:col>
      <xdr:colOff>655625</xdr:colOff>
      <xdr:row>10</xdr:row>
      <xdr:rowOff>110218</xdr:rowOff>
    </xdr:to>
    <xdr:sp macro="" textlink="">
      <xdr:nvSpPr>
        <xdr:cNvPr id="16" name="15 CuadroTexto"/>
        <xdr:cNvSpPr txBox="1"/>
      </xdr:nvSpPr>
      <xdr:spPr>
        <a:xfrm>
          <a:off x="12588288" y="1532944"/>
          <a:ext cx="4654444" cy="482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Macro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Región Norte:</a:t>
          </a:r>
        </a:p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Red Vial Existente del Sistema Nacional de Carreteras por tipo de Superficie,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2016</a:t>
          </a:r>
          <a:endParaRPr lang="es-P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17</xdr:col>
      <xdr:colOff>750093</xdr:colOff>
      <xdr:row>23</xdr:row>
      <xdr:rowOff>51288</xdr:rowOff>
    </xdr:from>
    <xdr:ext cx="4576580" cy="169320"/>
    <xdr:sp macro="" textlink="">
      <xdr:nvSpPr>
        <xdr:cNvPr id="10" name="9 CuadroTexto"/>
        <xdr:cNvSpPr txBox="1"/>
      </xdr:nvSpPr>
      <xdr:spPr>
        <a:xfrm>
          <a:off x="12542043" y="4547088"/>
          <a:ext cx="4576580" cy="16932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PE" sz="750">
              <a:latin typeface="Arial Narrow" panose="020B0606020202030204" pitchFamily="34" charset="0"/>
            </a:rPr>
            <a:t>Fuente: MTC-OGPP</a:t>
          </a:r>
          <a:r>
            <a:rPr lang="es-PE" sz="750" baseline="0">
              <a:latin typeface="Arial Narrow" panose="020B0606020202030204" pitchFamily="34" charset="0"/>
            </a:rPr>
            <a:t>      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17</xdr:col>
      <xdr:colOff>274543</xdr:colOff>
      <xdr:row>41</xdr:row>
      <xdr:rowOff>99571</xdr:rowOff>
    </xdr:from>
    <xdr:to>
      <xdr:col>23</xdr:col>
      <xdr:colOff>60396</xdr:colOff>
      <xdr:row>56</xdr:row>
      <xdr:rowOff>10012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265338</xdr:colOff>
      <xdr:row>56</xdr:row>
      <xdr:rowOff>172811</xdr:rowOff>
    </xdr:from>
    <xdr:to>
      <xdr:col>23</xdr:col>
      <xdr:colOff>31981</xdr:colOff>
      <xdr:row>71</xdr:row>
      <xdr:rowOff>86454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261010</xdr:colOff>
      <xdr:row>71</xdr:row>
      <xdr:rowOff>188027</xdr:rowOff>
    </xdr:from>
    <xdr:to>
      <xdr:col>23</xdr:col>
      <xdr:colOff>20230</xdr:colOff>
      <xdr:row>85</xdr:row>
      <xdr:rowOff>183314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264453</xdr:colOff>
      <xdr:row>86</xdr:row>
      <xdr:rowOff>173935</xdr:rowOff>
    </xdr:from>
    <xdr:to>
      <xdr:col>23</xdr:col>
      <xdr:colOff>32548</xdr:colOff>
      <xdr:row>102</xdr:row>
      <xdr:rowOff>5937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215348</xdr:colOff>
      <xdr:row>8</xdr:row>
      <xdr:rowOff>16565</xdr:rowOff>
    </xdr:from>
    <xdr:to>
      <xdr:col>23</xdr:col>
      <xdr:colOff>7869</xdr:colOff>
      <xdr:row>24</xdr:row>
      <xdr:rowOff>35615</xdr:rowOff>
    </xdr:to>
    <xdr:pic>
      <xdr:nvPicPr>
        <xdr:cNvPr id="19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6652" y="1540565"/>
          <a:ext cx="5424695" cy="3183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5727"/>
          <a:ext cx="2690765" cy="508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0.00307</cdr:x>
      <cdr:y>0.92812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61" y="2672976"/>
          <a:ext cx="5383439" cy="186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0.75139</cdr:x>
      <cdr:y>0.13362</cdr:y>
    </cdr:from>
    <cdr:to>
      <cdr:x>0.87405</cdr:x>
      <cdr:y>0.13423</cdr:y>
    </cdr:to>
    <cdr:cxnSp macro="">
      <cdr:nvCxnSpPr>
        <cdr:cNvPr id="4" name="3 Conector recto"/>
        <cdr:cNvCxnSpPr/>
      </cdr:nvCxnSpPr>
      <cdr:spPr>
        <a:xfrm xmlns:a="http://schemas.openxmlformats.org/drawingml/2006/main" flipV="1">
          <a:off x="4061713" y="385127"/>
          <a:ext cx="663069" cy="175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49" t="s">
        <v>68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2:18" ht="19.5" customHeight="1" x14ac:dyDescent="0.25">
      <c r="B4" s="150" t="s">
        <v>186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2:18" ht="15" customHeight="1" x14ac:dyDescent="0.25">
      <c r="B5" s="151" t="s">
        <v>187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I22" sqref="I2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2" t="s">
        <v>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2:15" x14ac:dyDescent="0.25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2:15" x14ac:dyDescent="0.25"/>
    <row r="11" spans="2:15" x14ac:dyDescent="0.25">
      <c r="G11" s="9"/>
    </row>
    <row r="12" spans="2:15" x14ac:dyDescent="0.25">
      <c r="F12" s="9" t="s">
        <v>69</v>
      </c>
      <c r="G12" s="9"/>
      <c r="J12" s="2">
        <v>2</v>
      </c>
    </row>
    <row r="13" spans="2:15" x14ac:dyDescent="0.25">
      <c r="G13" s="9" t="s">
        <v>70</v>
      </c>
      <c r="J13" s="2">
        <v>3</v>
      </c>
    </row>
    <row r="14" spans="2:15" x14ac:dyDescent="0.25">
      <c r="G14" s="9" t="s">
        <v>71</v>
      </c>
      <c r="J14" s="2">
        <v>4</v>
      </c>
    </row>
    <row r="15" spans="2:15" x14ac:dyDescent="0.25">
      <c r="G15" s="9" t="s">
        <v>72</v>
      </c>
      <c r="J15" s="2">
        <v>5</v>
      </c>
    </row>
    <row r="16" spans="2:15" x14ac:dyDescent="0.25">
      <c r="G16" s="9" t="s">
        <v>73</v>
      </c>
      <c r="J16" s="2">
        <v>6</v>
      </c>
    </row>
    <row r="17" spans="7:10" x14ac:dyDescent="0.25">
      <c r="G17" s="9" t="s">
        <v>74</v>
      </c>
      <c r="J17" s="2">
        <v>7</v>
      </c>
    </row>
    <row r="18" spans="7:10" x14ac:dyDescent="0.25">
      <c r="G18" s="9" t="s">
        <v>75</v>
      </c>
      <c r="J18" s="2">
        <v>8</v>
      </c>
    </row>
    <row r="19" spans="7:10" x14ac:dyDescent="0.25"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RED VIAL 2012'!A1" display="RED VIAL 2012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92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62" t="s">
        <v>188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1"/>
    </row>
    <row r="2" spans="2:23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"/>
    </row>
    <row r="3" spans="2:23" x14ac:dyDescent="0.25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 x14ac:dyDescent="0.25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23"/>
      <c r="S4" s="23"/>
      <c r="T4" s="23"/>
      <c r="U4" s="23"/>
      <c r="V4" s="23"/>
      <c r="W4" s="23"/>
    </row>
    <row r="5" spans="2:23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23"/>
      <c r="S5" s="23"/>
      <c r="T5" s="23"/>
      <c r="U5" s="23"/>
      <c r="V5" s="23"/>
      <c r="W5" s="23"/>
    </row>
    <row r="6" spans="2:23" x14ac:dyDescent="0.25">
      <c r="R6" s="23"/>
      <c r="S6" s="23"/>
      <c r="T6" s="23"/>
      <c r="U6" s="23"/>
      <c r="V6" s="23"/>
      <c r="W6" s="23"/>
    </row>
    <row r="7" spans="2:23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R7" s="76"/>
      <c r="S7" s="76"/>
      <c r="T7" s="76"/>
      <c r="U7" s="76"/>
      <c r="V7" s="76"/>
      <c r="W7" s="76"/>
    </row>
    <row r="8" spans="2:23" x14ac:dyDescent="0.25">
      <c r="B8" s="13"/>
      <c r="C8" s="12"/>
      <c r="N8" s="12"/>
      <c r="P8" s="18"/>
      <c r="R8" s="75"/>
      <c r="S8" s="75"/>
      <c r="T8" s="75"/>
      <c r="U8" s="75"/>
      <c r="V8" s="75"/>
      <c r="W8" s="75"/>
    </row>
    <row r="9" spans="2:23" x14ac:dyDescent="0.25">
      <c r="B9" s="13"/>
      <c r="E9" s="163" t="s">
        <v>168</v>
      </c>
      <c r="F9" s="163"/>
      <c r="G9" s="163"/>
      <c r="H9" s="163"/>
      <c r="I9" s="163"/>
      <c r="J9" s="163"/>
      <c r="K9" s="163"/>
      <c r="L9" s="163"/>
      <c r="M9" s="163"/>
      <c r="P9" s="18"/>
      <c r="R9" s="75"/>
      <c r="S9" s="75"/>
      <c r="T9" s="75" t="s">
        <v>53</v>
      </c>
      <c r="U9" s="75"/>
      <c r="V9" s="75"/>
      <c r="W9" s="75"/>
    </row>
    <row r="10" spans="2:23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  <c r="R10" s="75"/>
      <c r="S10" s="75" t="s">
        <v>7</v>
      </c>
      <c r="T10" s="77">
        <v>4040.4609999999989</v>
      </c>
      <c r="U10" s="75"/>
      <c r="V10" s="75"/>
      <c r="W10" s="75"/>
    </row>
    <row r="11" spans="2:23" x14ac:dyDescent="0.25">
      <c r="B11" s="13"/>
      <c r="E11" s="164" t="s">
        <v>13</v>
      </c>
      <c r="F11" s="165" t="s">
        <v>5</v>
      </c>
      <c r="G11" s="165"/>
      <c r="H11" s="165" t="s">
        <v>185</v>
      </c>
      <c r="I11" s="165"/>
      <c r="J11" s="165" t="s">
        <v>6</v>
      </c>
      <c r="K11" s="165"/>
      <c r="L11" s="165" t="s">
        <v>1</v>
      </c>
      <c r="M11" s="165"/>
      <c r="P11" s="18"/>
      <c r="R11" s="75"/>
      <c r="S11" s="75" t="s">
        <v>8</v>
      </c>
      <c r="T11" s="77">
        <v>1310.1749999999997</v>
      </c>
      <c r="U11" s="75"/>
      <c r="V11" s="75"/>
      <c r="W11" s="75"/>
    </row>
    <row r="12" spans="2:23" x14ac:dyDescent="0.25">
      <c r="B12" s="13"/>
      <c r="E12" s="164"/>
      <c r="F12" s="72" t="s">
        <v>14</v>
      </c>
      <c r="G12" s="73" t="s">
        <v>11</v>
      </c>
      <c r="H12" s="72" t="s">
        <v>14</v>
      </c>
      <c r="I12" s="73" t="s">
        <v>11</v>
      </c>
      <c r="J12" s="72" t="s">
        <v>14</v>
      </c>
      <c r="K12" s="73" t="s">
        <v>11</v>
      </c>
      <c r="L12" s="72" t="s">
        <v>14</v>
      </c>
      <c r="M12" s="73" t="s">
        <v>11</v>
      </c>
      <c r="P12" s="18"/>
      <c r="R12" s="75"/>
      <c r="S12" s="75"/>
      <c r="T12" s="75" t="s">
        <v>60</v>
      </c>
      <c r="U12" s="75"/>
      <c r="V12" s="75"/>
      <c r="W12" s="75"/>
    </row>
    <row r="13" spans="2:23" x14ac:dyDescent="0.25">
      <c r="B13" s="13"/>
      <c r="E13" s="28" t="s">
        <v>7</v>
      </c>
      <c r="F13" s="52">
        <f>+Cajamarca!F13+'La Libertad'!F13+Lambayeque!F13+Piura!F13+Tumbes!F13</f>
        <v>4040.4609999999989</v>
      </c>
      <c r="G13" s="35">
        <f>+F13/F15</f>
        <v>0.75513658563206321</v>
      </c>
      <c r="H13" s="52">
        <f>+Cajamarca!H13+'La Libertad'!H13+Lambayeque!H13+Piura!H13+Tumbes!H13</f>
        <v>574.53223600000001</v>
      </c>
      <c r="I13" s="35">
        <f>+H13/H15</f>
        <v>0.14043055727389675</v>
      </c>
      <c r="J13" s="52">
        <f>+Cajamarca!J13+'La Libertad'!J13+Lambayeque!J13+Piura!J13+Tumbes!J13</f>
        <v>404.43099999999993</v>
      </c>
      <c r="K13" s="35">
        <f>+J13/J15</f>
        <v>1.4999034574376595E-2</v>
      </c>
      <c r="L13" s="45">
        <f>+J13+H13+F13</f>
        <v>5019.4242359999989</v>
      </c>
      <c r="M13" s="35">
        <f>+L13/L15</f>
        <v>0.13787484047335813</v>
      </c>
      <c r="P13" s="18"/>
      <c r="R13" s="75"/>
      <c r="S13" s="75" t="s">
        <v>7</v>
      </c>
      <c r="T13" s="77">
        <v>574.53223600000001</v>
      </c>
      <c r="U13" s="75"/>
      <c r="V13" s="75"/>
      <c r="W13" s="75"/>
    </row>
    <row r="14" spans="2:23" x14ac:dyDescent="0.25">
      <c r="B14" s="13"/>
      <c r="E14" s="28" t="s">
        <v>8</v>
      </c>
      <c r="F14" s="52">
        <f>+Cajamarca!F14+'La Libertad'!F14+Lambayeque!F14+Piura!F14+Tumbes!F14</f>
        <v>1310.1749999999997</v>
      </c>
      <c r="G14" s="35">
        <f>+F14/F15</f>
        <v>0.24486341436793682</v>
      </c>
      <c r="H14" s="52">
        <f>+Cajamarca!H14+'La Libertad'!H14+Lambayeque!H14+Piura!H14+Tumbes!H14</f>
        <v>3516.6872760000006</v>
      </c>
      <c r="I14" s="35">
        <f>+H14/H15</f>
        <v>0.85956944272610325</v>
      </c>
      <c r="J14" s="52">
        <f>+Cajamarca!J14+'La Libertad'!J14+Lambayeque!J14+Piura!J14+Tumbes!J14</f>
        <v>26559.371103030309</v>
      </c>
      <c r="K14" s="35">
        <f>+J14/J15</f>
        <v>0.98500096542562343</v>
      </c>
      <c r="L14" s="45">
        <f>+J14+H14+F14</f>
        <v>31386.233379030309</v>
      </c>
      <c r="M14" s="35">
        <f>+L14/L15</f>
        <v>0.86212515952664193</v>
      </c>
      <c r="P14" s="18"/>
      <c r="R14" s="75"/>
      <c r="S14" s="75" t="s">
        <v>8</v>
      </c>
      <c r="T14" s="77">
        <v>3516.6872760000006</v>
      </c>
      <c r="U14" s="75"/>
      <c r="V14" s="75"/>
      <c r="W14" s="75"/>
    </row>
    <row r="15" spans="2:23" x14ac:dyDescent="0.25">
      <c r="B15" s="13"/>
      <c r="E15" s="29" t="s">
        <v>1</v>
      </c>
      <c r="F15" s="46">
        <f t="shared" ref="F15:K15" si="0">+F14+F13</f>
        <v>5350.6359999999986</v>
      </c>
      <c r="G15" s="36">
        <f t="shared" si="0"/>
        <v>1</v>
      </c>
      <c r="H15" s="46">
        <f t="shared" si="0"/>
        <v>4091.2195120000006</v>
      </c>
      <c r="I15" s="36">
        <f t="shared" si="0"/>
        <v>1</v>
      </c>
      <c r="J15" s="46">
        <f t="shared" si="0"/>
        <v>26963.80210303031</v>
      </c>
      <c r="K15" s="36">
        <f t="shared" si="0"/>
        <v>1</v>
      </c>
      <c r="L15" s="46">
        <f>+J15+H15+F15</f>
        <v>36405.657615030308</v>
      </c>
      <c r="M15" s="36">
        <f>+M14+M13</f>
        <v>1</v>
      </c>
      <c r="P15" s="18"/>
      <c r="R15" s="75"/>
      <c r="S15" s="75"/>
      <c r="T15" s="75" t="s">
        <v>54</v>
      </c>
      <c r="U15" s="75"/>
      <c r="V15" s="75"/>
      <c r="W15" s="75"/>
    </row>
    <row r="16" spans="2:23" x14ac:dyDescent="0.25">
      <c r="B16" s="13"/>
      <c r="E16" s="41" t="s">
        <v>2</v>
      </c>
      <c r="F16" s="36">
        <f>+F15/L15</f>
        <v>0.14697265069566975</v>
      </c>
      <c r="G16" s="42"/>
      <c r="H16" s="36">
        <f>+H15/L15</f>
        <v>0.11237867353647019</v>
      </c>
      <c r="I16" s="42"/>
      <c r="J16" s="36">
        <f>+J15/L15</f>
        <v>0.74064867576786009</v>
      </c>
      <c r="K16" s="42"/>
      <c r="L16" s="36">
        <f>+J16+H16+F16</f>
        <v>1</v>
      </c>
      <c r="M16" s="36"/>
      <c r="P16" s="18"/>
      <c r="R16" s="75"/>
      <c r="S16" s="75" t="s">
        <v>7</v>
      </c>
      <c r="T16" s="77">
        <v>404.43099999999993</v>
      </c>
      <c r="U16" s="75"/>
      <c r="V16" s="75"/>
      <c r="W16" s="75"/>
    </row>
    <row r="17" spans="2:23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  <c r="R17" s="75"/>
      <c r="S17" s="75" t="s">
        <v>8</v>
      </c>
      <c r="T17" s="77">
        <v>26559.371103030309</v>
      </c>
      <c r="U17" s="75"/>
      <c r="V17" s="75"/>
      <c r="W17" s="75"/>
    </row>
    <row r="18" spans="2:23" x14ac:dyDescent="0.25">
      <c r="B18" s="13"/>
      <c r="C18" s="27"/>
      <c r="D18" s="27"/>
      <c r="E18" s="27"/>
      <c r="P18" s="18"/>
      <c r="R18" s="75"/>
      <c r="S18" s="75"/>
      <c r="T18" s="75"/>
      <c r="U18" s="75"/>
      <c r="V18" s="75"/>
      <c r="W18" s="75"/>
    </row>
    <row r="19" spans="2:23" x14ac:dyDescent="0.25">
      <c r="B19" s="13"/>
      <c r="C19" s="27"/>
      <c r="D19" s="27"/>
      <c r="P19" s="18"/>
      <c r="R19" s="75"/>
      <c r="S19" s="75"/>
      <c r="T19" s="75"/>
      <c r="U19" s="75"/>
      <c r="V19" s="75"/>
      <c r="W19" s="75"/>
    </row>
    <row r="20" spans="2:23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  <c r="R20" s="75"/>
      <c r="S20" s="75"/>
      <c r="T20" s="75"/>
      <c r="U20" s="75"/>
      <c r="V20" s="75"/>
      <c r="W20" s="75"/>
    </row>
    <row r="21" spans="2:23" ht="24" x14ac:dyDescent="0.25">
      <c r="B21" s="13"/>
      <c r="F21" s="65" t="s">
        <v>10</v>
      </c>
      <c r="G21" s="66" t="s">
        <v>7</v>
      </c>
      <c r="H21" s="67" t="s">
        <v>11</v>
      </c>
      <c r="I21" s="68" t="s">
        <v>8</v>
      </c>
      <c r="J21" s="67" t="s">
        <v>11</v>
      </c>
      <c r="K21" s="69" t="s">
        <v>1</v>
      </c>
      <c r="L21" s="67" t="s">
        <v>11</v>
      </c>
      <c r="P21" s="18"/>
      <c r="R21" s="75"/>
      <c r="S21" s="75"/>
      <c r="T21" s="75"/>
      <c r="U21" s="75"/>
      <c r="V21" s="75"/>
      <c r="W21" s="75"/>
    </row>
    <row r="22" spans="2:23" x14ac:dyDescent="0.25">
      <c r="B22" s="13"/>
      <c r="F22" s="28" t="s">
        <v>5</v>
      </c>
      <c r="G22" s="53">
        <f>+Cajamarca!G22+'La Libertad'!G22+Lambayeque!G22+Piura!G22+Tumbes!G22</f>
        <v>4040.4609999999989</v>
      </c>
      <c r="H22" s="49">
        <f>+G22/G25</f>
        <v>0.80496503384218043</v>
      </c>
      <c r="I22" s="53">
        <f>+Cajamarca!I22+'La Libertad'!I22+Lambayeque!I22+Piura!I22+Tumbes!I22</f>
        <v>1310.1749999999997</v>
      </c>
      <c r="J22" s="49">
        <f>+I22/I25</f>
        <v>4.1743620018939595E-2</v>
      </c>
      <c r="K22" s="53">
        <f>+I22+G22</f>
        <v>5350.6359999999986</v>
      </c>
      <c r="L22" s="49">
        <f>+K22/K25</f>
        <v>0.14697265069566975</v>
      </c>
      <c r="P22" s="18"/>
      <c r="R22" s="75"/>
      <c r="S22" s="75"/>
      <c r="T22" s="75"/>
      <c r="U22" s="75"/>
      <c r="V22" s="75"/>
      <c r="W22" s="75"/>
    </row>
    <row r="23" spans="2:23" x14ac:dyDescent="0.25">
      <c r="B23" s="13"/>
      <c r="F23" s="28" t="s">
        <v>185</v>
      </c>
      <c r="G23" s="53">
        <f>+Cajamarca!G23+'La Libertad'!G23+Lambayeque!G23+Piura!G23+Tumbes!G23</f>
        <v>574.53223600000001</v>
      </c>
      <c r="H23" s="49">
        <f>+G23/G25</f>
        <v>0.11446178067184999</v>
      </c>
      <c r="I23" s="53">
        <f>+Cajamarca!I23+'La Libertad'!I23+Lambayeque!I23+Piura!I23+Tumbes!I23</f>
        <v>3516.6872760000006</v>
      </c>
      <c r="J23" s="49">
        <f>+I23/I25</f>
        <v>0.11204553389797836</v>
      </c>
      <c r="K23" s="53">
        <f t="shared" ref="K23:K25" si="1">+I23+G23</f>
        <v>4091.2195120000006</v>
      </c>
      <c r="L23" s="49">
        <f>+K23/K25</f>
        <v>0.11237867353647019</v>
      </c>
      <c r="P23" s="18"/>
      <c r="R23" s="75"/>
      <c r="S23" s="75"/>
      <c r="T23" s="75"/>
      <c r="U23" s="75"/>
      <c r="V23" s="75"/>
      <c r="W23" s="75"/>
    </row>
    <row r="24" spans="2:23" x14ac:dyDescent="0.25">
      <c r="B24" s="13"/>
      <c r="F24" s="28" t="s">
        <v>6</v>
      </c>
      <c r="G24" s="53">
        <f>+Cajamarca!G24+'La Libertad'!G24+Lambayeque!G24+Piura!G24+Tumbes!G24</f>
        <v>404.43099999999993</v>
      </c>
      <c r="H24" s="49">
        <f>+G24/G25</f>
        <v>8.057318548596977E-2</v>
      </c>
      <c r="I24" s="53">
        <f>+Cajamarca!I24+'La Libertad'!I24+Lambayeque!I24+Piura!I24+Tumbes!I24</f>
        <v>26559.371103030309</v>
      </c>
      <c r="J24" s="49">
        <f>+I24/I25</f>
        <v>0.84621084608308206</v>
      </c>
      <c r="K24" s="53">
        <f t="shared" si="1"/>
        <v>26963.80210303031</v>
      </c>
      <c r="L24" s="49">
        <f>+K24/K25</f>
        <v>0.74064867576786009</v>
      </c>
      <c r="P24" s="18"/>
      <c r="R24" s="75"/>
      <c r="S24" s="75"/>
      <c r="T24" s="75"/>
      <c r="U24" s="75"/>
      <c r="V24" s="75"/>
      <c r="W24" s="75"/>
    </row>
    <row r="25" spans="2:23" x14ac:dyDescent="0.25">
      <c r="B25" s="13"/>
      <c r="F25" s="44" t="s">
        <v>1</v>
      </c>
      <c r="G25" s="70">
        <f t="shared" ref="G25:L25" si="2">SUM(G22:G24)</f>
        <v>5019.424235999998</v>
      </c>
      <c r="H25" s="71">
        <f t="shared" si="2"/>
        <v>1.0000000000000002</v>
      </c>
      <c r="I25" s="70">
        <f t="shared" si="2"/>
        <v>31386.233379030309</v>
      </c>
      <c r="J25" s="71">
        <f t="shared" si="2"/>
        <v>1</v>
      </c>
      <c r="K25" s="70">
        <f t="shared" si="1"/>
        <v>36405.657615030308</v>
      </c>
      <c r="L25" s="71">
        <f t="shared" si="2"/>
        <v>1</v>
      </c>
      <c r="P25" s="18"/>
      <c r="R25" s="75"/>
      <c r="S25" s="75"/>
      <c r="T25" s="75"/>
      <c r="U25" s="75"/>
      <c r="V25" s="75"/>
      <c r="W25" s="75"/>
    </row>
    <row r="26" spans="2:23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  <c r="R26" s="75"/>
      <c r="S26" s="75"/>
      <c r="T26" s="75"/>
      <c r="U26" s="75"/>
      <c r="V26" s="75"/>
      <c r="W26" s="75"/>
    </row>
    <row r="27" spans="2:23" x14ac:dyDescent="0.25">
      <c r="B27" s="13"/>
      <c r="F27" s="27"/>
      <c r="G27" s="27"/>
      <c r="H27" s="27"/>
      <c r="I27" s="27"/>
      <c r="J27" s="27"/>
      <c r="K27" s="27"/>
      <c r="L27" s="27"/>
      <c r="P27" s="18"/>
    </row>
    <row r="28" spans="2:23" x14ac:dyDescent="0.25">
      <c r="B28" s="13"/>
      <c r="F28" s="27"/>
      <c r="G28" s="27"/>
      <c r="H28" s="27"/>
      <c r="I28" s="27"/>
      <c r="J28" s="27"/>
      <c r="K28" s="27"/>
      <c r="L28" s="27"/>
      <c r="P28" s="18"/>
    </row>
    <row r="29" spans="2:23" x14ac:dyDescent="0.25">
      <c r="B29" s="13"/>
      <c r="C29" s="156" t="s">
        <v>184</v>
      </c>
      <c r="D29" s="156"/>
      <c r="E29" s="156"/>
      <c r="F29" s="156"/>
      <c r="G29" s="156"/>
      <c r="H29" s="156"/>
      <c r="I29" s="156"/>
      <c r="J29" s="3"/>
      <c r="K29" s="3"/>
      <c r="L29" s="156" t="s">
        <v>57</v>
      </c>
      <c r="M29" s="156"/>
      <c r="N29" s="156"/>
      <c r="O29" s="156"/>
      <c r="P29" s="18"/>
      <c r="S29" s="75"/>
      <c r="T29" s="75"/>
      <c r="U29" s="75"/>
      <c r="V29" s="75"/>
      <c r="W29" s="75"/>
    </row>
    <row r="30" spans="2:23" x14ac:dyDescent="0.25">
      <c r="B30" s="13"/>
      <c r="C30" s="158" t="s">
        <v>81</v>
      </c>
      <c r="D30" s="160" t="s">
        <v>51</v>
      </c>
      <c r="E30" s="161"/>
      <c r="F30" s="160" t="s">
        <v>7</v>
      </c>
      <c r="G30" s="161"/>
      <c r="H30" s="160" t="s">
        <v>52</v>
      </c>
      <c r="I30" s="161"/>
      <c r="J30" s="3"/>
      <c r="K30" s="3"/>
      <c r="L30" s="158" t="s">
        <v>81</v>
      </c>
      <c r="M30" s="166" t="s">
        <v>55</v>
      </c>
      <c r="N30" s="166"/>
      <c r="O30" s="166"/>
      <c r="P30" s="18"/>
      <c r="S30" s="75"/>
      <c r="T30" s="75"/>
      <c r="U30" s="75"/>
      <c r="V30" s="75"/>
      <c r="W30" s="75"/>
    </row>
    <row r="31" spans="2:23" x14ac:dyDescent="0.25">
      <c r="B31" s="13"/>
      <c r="C31" s="159"/>
      <c r="D31" s="55">
        <v>2012</v>
      </c>
      <c r="E31" s="31">
        <v>2016</v>
      </c>
      <c r="F31" s="55">
        <v>2012</v>
      </c>
      <c r="G31" s="31">
        <v>2016</v>
      </c>
      <c r="H31" s="55">
        <v>2012</v>
      </c>
      <c r="I31" s="31">
        <v>2016</v>
      </c>
      <c r="J31" s="3"/>
      <c r="K31" s="3"/>
      <c r="L31" s="159"/>
      <c r="M31" s="31" t="s">
        <v>53</v>
      </c>
      <c r="N31" s="31" t="s">
        <v>175</v>
      </c>
      <c r="O31" s="31" t="s">
        <v>54</v>
      </c>
      <c r="P31" s="18"/>
      <c r="S31" s="75"/>
      <c r="T31" s="75"/>
      <c r="U31" s="75" t="s">
        <v>58</v>
      </c>
      <c r="V31" s="75" t="s">
        <v>50</v>
      </c>
      <c r="W31" s="75" t="s">
        <v>59</v>
      </c>
    </row>
    <row r="32" spans="2:23" x14ac:dyDescent="0.25">
      <c r="B32" s="13"/>
      <c r="C32" s="28" t="s">
        <v>76</v>
      </c>
      <c r="D32" s="56">
        <v>594.09</v>
      </c>
      <c r="E32" s="53">
        <v>733.96858100000009</v>
      </c>
      <c r="F32" s="56">
        <v>31.85</v>
      </c>
      <c r="G32" s="45">
        <v>31.779001000000001</v>
      </c>
      <c r="H32" s="57">
        <f>+F32/D32</f>
        <v>5.3611405679274186E-2</v>
      </c>
      <c r="I32" s="54">
        <f>+G32/E32</f>
        <v>4.3297495046317247E-2</v>
      </c>
      <c r="J32" s="3"/>
      <c r="K32" s="3"/>
      <c r="L32" s="28" t="s">
        <v>76</v>
      </c>
      <c r="M32" s="58">
        <v>0.80718672417547499</v>
      </c>
      <c r="N32" s="58">
        <v>4.3297495046317247E-2</v>
      </c>
      <c r="O32" s="58">
        <v>3.3875458890108416E-3</v>
      </c>
      <c r="P32" s="18"/>
      <c r="S32" s="75"/>
      <c r="T32" s="75" t="s">
        <v>76</v>
      </c>
      <c r="U32" s="79">
        <v>0.80718672417547499</v>
      </c>
      <c r="V32" s="79">
        <v>4.3297495046317247E-2</v>
      </c>
      <c r="W32" s="79">
        <v>3.3875458890108416E-3</v>
      </c>
    </row>
    <row r="33" spans="2:23" x14ac:dyDescent="0.25">
      <c r="B33" s="13"/>
      <c r="C33" s="28" t="s">
        <v>77</v>
      </c>
      <c r="D33" s="56">
        <v>1740.88</v>
      </c>
      <c r="E33" s="53">
        <v>1824.8276960000003</v>
      </c>
      <c r="F33" s="56">
        <v>108.99</v>
      </c>
      <c r="G33" s="45">
        <v>92.015232999999995</v>
      </c>
      <c r="H33" s="57">
        <f t="shared" ref="H33:I36" si="3">+F33/D33</f>
        <v>6.2606268094297132E-2</v>
      </c>
      <c r="I33" s="54">
        <f t="shared" si="3"/>
        <v>5.042406644840839E-2</v>
      </c>
      <c r="J33" s="3"/>
      <c r="K33" s="3"/>
      <c r="L33" s="28" t="s">
        <v>77</v>
      </c>
      <c r="M33" s="58">
        <v>0.50936579233605705</v>
      </c>
      <c r="N33" s="58">
        <v>5.042406644840839E-2</v>
      </c>
      <c r="O33" s="58">
        <v>2.742131353368903E-2</v>
      </c>
      <c r="P33" s="18"/>
      <c r="S33" s="75"/>
      <c r="T33" s="75" t="s">
        <v>77</v>
      </c>
      <c r="U33" s="79">
        <v>0.50936579233605705</v>
      </c>
      <c r="V33" s="79">
        <v>5.042406644840839E-2</v>
      </c>
      <c r="W33" s="79">
        <v>2.742131353368903E-2</v>
      </c>
    </row>
    <row r="34" spans="2:23" x14ac:dyDescent="0.25">
      <c r="B34" s="13"/>
      <c r="C34" s="28" t="s">
        <v>78</v>
      </c>
      <c r="D34" s="56">
        <v>523.95000000000005</v>
      </c>
      <c r="E34" s="53">
        <v>663.05700100000001</v>
      </c>
      <c r="F34" s="56">
        <v>212.04</v>
      </c>
      <c r="G34" s="45">
        <v>213.75100000000006</v>
      </c>
      <c r="H34" s="57">
        <f t="shared" si="3"/>
        <v>0.40469510449470364</v>
      </c>
      <c r="I34" s="54">
        <f t="shared" si="3"/>
        <v>0.32237198261631816</v>
      </c>
      <c r="J34" s="3"/>
      <c r="K34" s="3"/>
      <c r="L34" s="28" t="s">
        <v>78</v>
      </c>
      <c r="M34" s="58">
        <v>0.96113838852657185</v>
      </c>
      <c r="N34" s="58">
        <v>0.32237198261631816</v>
      </c>
      <c r="O34" s="58">
        <v>1.3395863571274015E-2</v>
      </c>
      <c r="P34" s="18"/>
      <c r="S34" s="75"/>
      <c r="T34" s="75" t="s">
        <v>78</v>
      </c>
      <c r="U34" s="79">
        <v>0.96113838852657185</v>
      </c>
      <c r="V34" s="79">
        <v>0.32237198261631816</v>
      </c>
      <c r="W34" s="79">
        <v>1.3395863571274015E-2</v>
      </c>
    </row>
    <row r="35" spans="2:23" x14ac:dyDescent="0.25">
      <c r="B35" s="13"/>
      <c r="C35" s="28" t="s">
        <v>79</v>
      </c>
      <c r="D35" s="56">
        <v>844.37999999999988</v>
      </c>
      <c r="E35" s="53">
        <v>584.09500200000002</v>
      </c>
      <c r="F35" s="56">
        <v>244.66</v>
      </c>
      <c r="G35" s="45">
        <v>167.478002</v>
      </c>
      <c r="H35" s="57">
        <f t="shared" si="3"/>
        <v>0.28975105994931194</v>
      </c>
      <c r="I35" s="54">
        <f t="shared" si="3"/>
        <v>0.28673075685725519</v>
      </c>
      <c r="J35" s="3"/>
      <c r="K35" s="3"/>
      <c r="L35" s="28" t="s">
        <v>79</v>
      </c>
      <c r="M35" s="58">
        <v>0.8065331601273753</v>
      </c>
      <c r="N35" s="58">
        <v>0.28673075685725519</v>
      </c>
      <c r="O35" s="58">
        <v>2.5860623234333104E-2</v>
      </c>
      <c r="P35" s="18"/>
      <c r="S35" s="75"/>
      <c r="T35" s="75" t="s">
        <v>79</v>
      </c>
      <c r="U35" s="79">
        <v>0.8065331601273753</v>
      </c>
      <c r="V35" s="79">
        <v>0.28673075685725519</v>
      </c>
      <c r="W35" s="79">
        <v>2.5860623234333104E-2</v>
      </c>
    </row>
    <row r="36" spans="2:23" x14ac:dyDescent="0.25">
      <c r="B36" s="13"/>
      <c r="C36" s="28" t="s">
        <v>80</v>
      </c>
      <c r="D36" s="56">
        <v>277.89</v>
      </c>
      <c r="E36" s="53">
        <v>285.27123200000005</v>
      </c>
      <c r="F36" s="56">
        <v>74.03</v>
      </c>
      <c r="G36" s="45">
        <v>69.509000000000015</v>
      </c>
      <c r="H36" s="57">
        <f t="shared" si="3"/>
        <v>0.26640037424880347</v>
      </c>
      <c r="I36" s="54">
        <f t="shared" si="3"/>
        <v>0.24365933961402741</v>
      </c>
      <c r="J36" s="3"/>
      <c r="K36" s="3"/>
      <c r="L36" s="28" t="s">
        <v>80</v>
      </c>
      <c r="M36" s="58">
        <v>1</v>
      </c>
      <c r="N36" s="58">
        <v>0.24365933961402741</v>
      </c>
      <c r="O36" s="58">
        <v>1.8077131808253745E-2</v>
      </c>
      <c r="P36" s="18"/>
      <c r="S36" s="75"/>
      <c r="T36" s="75" t="s">
        <v>80</v>
      </c>
      <c r="U36" s="79">
        <v>1</v>
      </c>
      <c r="V36" s="79">
        <v>0.24365933961402741</v>
      </c>
      <c r="W36" s="79">
        <v>1.8077131808253745E-2</v>
      </c>
    </row>
    <row r="37" spans="2:23" x14ac:dyDescent="0.25">
      <c r="B37" s="13"/>
      <c r="C37" s="59" t="s">
        <v>1</v>
      </c>
      <c r="D37" s="61">
        <f>SUM(D32:D36)</f>
        <v>3981.19</v>
      </c>
      <c r="E37" s="62">
        <f>SUM(E32:E36)</f>
        <v>4091.2195120000006</v>
      </c>
      <c r="F37" s="61">
        <f>SUM(F32:F36)</f>
        <v>671.56999999999994</v>
      </c>
      <c r="G37" s="62">
        <f>SUM(G32:G36)</f>
        <v>574.53223600000001</v>
      </c>
      <c r="H37" s="63">
        <f t="shared" ref="H37" si="4">+F37/D37</f>
        <v>0.16868574471452003</v>
      </c>
      <c r="I37" s="64">
        <f t="shared" ref="I37" si="5">+G37/E37</f>
        <v>0.14043055727389675</v>
      </c>
      <c r="J37" s="133">
        <f>+G37-F37</f>
        <v>-97.037763999999925</v>
      </c>
      <c r="K37" s="3"/>
      <c r="L37" s="59" t="s">
        <v>1</v>
      </c>
      <c r="M37" s="60">
        <v>0.75513658563206332</v>
      </c>
      <c r="N37" s="60">
        <v>0.14043055727389675</v>
      </c>
      <c r="O37" s="60">
        <v>1.4999034574376595E-2</v>
      </c>
      <c r="P37" s="18"/>
    </row>
    <row r="38" spans="2:23" x14ac:dyDescent="0.25">
      <c r="B38" s="13"/>
      <c r="C38" s="154" t="s">
        <v>12</v>
      </c>
      <c r="D38" s="154"/>
      <c r="E38" s="154"/>
      <c r="F38" s="154"/>
      <c r="G38" s="154"/>
      <c r="H38" s="154"/>
      <c r="I38" s="154"/>
      <c r="J38" s="3"/>
      <c r="K38" s="3"/>
      <c r="L38" s="167" t="s">
        <v>56</v>
      </c>
      <c r="M38" s="167"/>
      <c r="N38" s="167"/>
      <c r="O38" s="167"/>
      <c r="P38" s="18"/>
    </row>
    <row r="39" spans="2:23" x14ac:dyDescent="0.25">
      <c r="B39" s="13"/>
      <c r="C39" s="27"/>
      <c r="D39" s="27"/>
      <c r="E39" s="133">
        <f>+E37-D37</f>
        <v>110.02951200000052</v>
      </c>
      <c r="F39" s="27"/>
      <c r="G39" s="27"/>
      <c r="H39" s="27"/>
      <c r="I39" s="27"/>
      <c r="J39" s="3"/>
      <c r="K39" s="3"/>
      <c r="L39" s="74"/>
      <c r="M39" s="74"/>
      <c r="N39" s="74"/>
      <c r="O39" s="74"/>
      <c r="P39" s="18"/>
    </row>
    <row r="40" spans="2:23" x14ac:dyDescent="0.25">
      <c r="B40" s="8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8"/>
    </row>
    <row r="41" spans="2:23" x14ac:dyDescent="0.25">
      <c r="B41" s="13"/>
      <c r="K41" s="3"/>
      <c r="L41" s="80"/>
      <c r="M41" s="80"/>
      <c r="N41" s="80"/>
      <c r="O41" s="80"/>
      <c r="P41" s="14"/>
    </row>
    <row r="42" spans="2:23" x14ac:dyDescent="0.25">
      <c r="B42" s="13"/>
      <c r="C42" s="156" t="s">
        <v>82</v>
      </c>
      <c r="D42" s="156"/>
      <c r="E42" s="156"/>
      <c r="F42" s="156"/>
      <c r="G42" s="156"/>
      <c r="H42" s="156"/>
      <c r="I42" s="156"/>
      <c r="J42" s="3"/>
      <c r="K42" s="3"/>
      <c r="L42" s="81"/>
      <c r="M42" s="82"/>
      <c r="N42" s="82"/>
      <c r="O42" s="82"/>
      <c r="P42" s="14"/>
    </row>
    <row r="43" spans="2:23" x14ac:dyDescent="0.25">
      <c r="B43" s="13"/>
      <c r="C43" s="158" t="s">
        <v>81</v>
      </c>
      <c r="D43" s="160" t="s">
        <v>51</v>
      </c>
      <c r="E43" s="161"/>
      <c r="F43" s="160" t="s">
        <v>7</v>
      </c>
      <c r="G43" s="161"/>
      <c r="H43" s="160" t="s">
        <v>52</v>
      </c>
      <c r="I43" s="161"/>
      <c r="J43" s="3"/>
      <c r="K43" s="3"/>
      <c r="L43" s="81"/>
      <c r="M43" s="83"/>
      <c r="N43" s="83"/>
      <c r="O43" s="83"/>
      <c r="P43" s="14"/>
    </row>
    <row r="44" spans="2:23" x14ac:dyDescent="0.25">
      <c r="B44" s="13"/>
      <c r="C44" s="159"/>
      <c r="D44" s="55">
        <v>2012</v>
      </c>
      <c r="E44" s="78">
        <v>2016</v>
      </c>
      <c r="F44" s="55">
        <v>2012</v>
      </c>
      <c r="G44" s="78">
        <v>2016</v>
      </c>
      <c r="H44" s="55">
        <v>2012</v>
      </c>
      <c r="I44" s="78">
        <v>2016</v>
      </c>
      <c r="J44" s="3"/>
      <c r="K44" s="3"/>
      <c r="L44" s="76"/>
      <c r="M44" s="84"/>
      <c r="N44" s="84"/>
      <c r="O44" s="84"/>
      <c r="P44" s="14"/>
      <c r="S44" s="75"/>
      <c r="T44" s="75"/>
      <c r="U44" s="75"/>
      <c r="V44" s="75"/>
    </row>
    <row r="45" spans="2:23" x14ac:dyDescent="0.25">
      <c r="B45" s="13"/>
      <c r="C45" s="28" t="s">
        <v>76</v>
      </c>
      <c r="D45" s="56">
        <v>1738.6399999999999</v>
      </c>
      <c r="E45" s="53">
        <v>1740.4869999999996</v>
      </c>
      <c r="F45" s="56">
        <v>941.67</v>
      </c>
      <c r="G45" s="45">
        <v>1404.8979999999997</v>
      </c>
      <c r="H45" s="57">
        <f>+F45/D45</f>
        <v>0.54161298486173104</v>
      </c>
      <c r="I45" s="54">
        <f>+G45/E45</f>
        <v>0.80718672417547499</v>
      </c>
      <c r="J45" s="3"/>
      <c r="K45" s="3"/>
      <c r="L45" s="76"/>
      <c r="M45" s="84"/>
      <c r="N45" s="84"/>
      <c r="O45" s="84"/>
      <c r="P45" s="14"/>
      <c r="S45" s="75"/>
      <c r="T45" s="75" t="s">
        <v>53</v>
      </c>
      <c r="U45" s="75" t="s">
        <v>175</v>
      </c>
      <c r="V45" s="75" t="s">
        <v>54</v>
      </c>
    </row>
    <row r="46" spans="2:23" x14ac:dyDescent="0.25">
      <c r="B46" s="13"/>
      <c r="C46" s="28" t="s">
        <v>77</v>
      </c>
      <c r="D46" s="56">
        <v>1243.95</v>
      </c>
      <c r="E46" s="53">
        <v>1263.2139999999999</v>
      </c>
      <c r="F46" s="56">
        <v>524.37</v>
      </c>
      <c r="G46" s="45">
        <v>643.43799999999999</v>
      </c>
      <c r="H46" s="57">
        <f t="shared" ref="H46:H50" si="6">+F46/D46</f>
        <v>0.42153623537923551</v>
      </c>
      <c r="I46" s="54">
        <f t="shared" ref="I46:I50" si="7">+G46/E46</f>
        <v>0.50936579233605705</v>
      </c>
      <c r="J46" s="3"/>
      <c r="K46" s="3"/>
      <c r="L46" s="76"/>
      <c r="M46" s="84"/>
      <c r="N46" s="84"/>
      <c r="O46" s="84"/>
      <c r="P46" s="14"/>
      <c r="S46" s="75" t="s">
        <v>7</v>
      </c>
      <c r="T46" s="77">
        <v>4040.4609999999989</v>
      </c>
      <c r="U46" s="77">
        <v>574.53223600000001</v>
      </c>
      <c r="V46" s="77">
        <v>404.43099999999993</v>
      </c>
    </row>
    <row r="47" spans="2:23" x14ac:dyDescent="0.25">
      <c r="B47" s="88"/>
      <c r="C47" s="28" t="s">
        <v>78</v>
      </c>
      <c r="D47" s="56">
        <v>467.63</v>
      </c>
      <c r="E47" s="53">
        <v>469.04900000000004</v>
      </c>
      <c r="F47" s="56">
        <v>410.48</v>
      </c>
      <c r="G47" s="45">
        <v>450.82100000000003</v>
      </c>
      <c r="H47" s="57">
        <f t="shared" si="6"/>
        <v>0.8777879947821996</v>
      </c>
      <c r="I47" s="54">
        <f t="shared" si="7"/>
        <v>0.96113838852657185</v>
      </c>
      <c r="J47" s="3"/>
      <c r="K47" s="3"/>
      <c r="L47" s="76"/>
      <c r="M47" s="84"/>
      <c r="N47" s="84"/>
      <c r="O47" s="84"/>
      <c r="P47" s="18"/>
      <c r="S47" s="75" t="s">
        <v>8</v>
      </c>
      <c r="T47" s="77">
        <v>1310.1749999999997</v>
      </c>
      <c r="U47" s="77">
        <v>3516.6872760000006</v>
      </c>
      <c r="V47" s="77">
        <v>26559.371103030309</v>
      </c>
    </row>
    <row r="48" spans="2:23" x14ac:dyDescent="0.25">
      <c r="B48" s="13"/>
      <c r="C48" s="28" t="s">
        <v>79</v>
      </c>
      <c r="D48" s="56">
        <v>1374.29</v>
      </c>
      <c r="E48" s="53">
        <v>1739.7399999999989</v>
      </c>
      <c r="F48" s="56">
        <v>936.03</v>
      </c>
      <c r="G48" s="45">
        <v>1403.157999999999</v>
      </c>
      <c r="H48" s="57">
        <f t="shared" si="6"/>
        <v>0.68110078658798356</v>
      </c>
      <c r="I48" s="54">
        <f t="shared" si="7"/>
        <v>0.8065331601273753</v>
      </c>
      <c r="J48" s="3"/>
      <c r="K48" s="3"/>
      <c r="L48" s="76"/>
      <c r="M48" s="84"/>
      <c r="N48" s="84"/>
      <c r="O48" s="84"/>
      <c r="P48" s="14"/>
      <c r="S48" s="75"/>
      <c r="T48" s="75"/>
      <c r="U48" s="75"/>
      <c r="V48" s="75"/>
    </row>
    <row r="49" spans="2:22" x14ac:dyDescent="0.25">
      <c r="B49" s="13"/>
      <c r="C49" s="28" t="s">
        <v>80</v>
      </c>
      <c r="D49" s="56">
        <v>138.15</v>
      </c>
      <c r="E49" s="53">
        <v>138.14599999999999</v>
      </c>
      <c r="F49" s="56">
        <v>138.15</v>
      </c>
      <c r="G49" s="45">
        <v>138.14599999999999</v>
      </c>
      <c r="H49" s="57">
        <f t="shared" si="6"/>
        <v>1</v>
      </c>
      <c r="I49" s="54">
        <f t="shared" si="7"/>
        <v>1</v>
      </c>
      <c r="J49" s="3"/>
      <c r="K49" s="3"/>
      <c r="L49" s="85"/>
      <c r="M49" s="86"/>
      <c r="N49" s="86"/>
      <c r="O49" s="86"/>
      <c r="P49" s="14"/>
      <c r="S49" s="75"/>
      <c r="T49" s="75"/>
      <c r="U49" s="75"/>
      <c r="V49" s="75"/>
    </row>
    <row r="50" spans="2:22" x14ac:dyDescent="0.25">
      <c r="B50" s="13"/>
      <c r="C50" s="59" t="s">
        <v>1</v>
      </c>
      <c r="D50" s="61">
        <f>SUM(D45:D49)</f>
        <v>4962.66</v>
      </c>
      <c r="E50" s="62">
        <f>SUM(E45:E49)</f>
        <v>5350.6359999999977</v>
      </c>
      <c r="F50" s="61">
        <f>SUM(F45:F49)</f>
        <v>2950.7000000000003</v>
      </c>
      <c r="G50" s="62">
        <f>SUM(G45:G49)</f>
        <v>4040.4609999999989</v>
      </c>
      <c r="H50" s="63">
        <f t="shared" si="6"/>
        <v>0.5945803258736243</v>
      </c>
      <c r="I50" s="64">
        <f t="shared" si="7"/>
        <v>0.75513658563206332</v>
      </c>
      <c r="J50" s="133">
        <f>+G50-F50</f>
        <v>1089.7609999999986</v>
      </c>
      <c r="K50" s="3"/>
      <c r="L50" s="87"/>
      <c r="M50" s="87"/>
      <c r="N50" s="87"/>
      <c r="O50" s="87"/>
      <c r="P50" s="14"/>
      <c r="S50" s="75"/>
      <c r="T50" s="75"/>
      <c r="U50" s="75"/>
      <c r="V50" s="75"/>
    </row>
    <row r="51" spans="2:22" x14ac:dyDescent="0.25">
      <c r="B51" s="13"/>
      <c r="C51" s="154" t="s">
        <v>12</v>
      </c>
      <c r="D51" s="154"/>
      <c r="E51" s="154"/>
      <c r="F51" s="154"/>
      <c r="G51" s="154"/>
      <c r="H51" s="154"/>
      <c r="I51" s="154"/>
      <c r="J51" s="3"/>
      <c r="P51" s="14"/>
    </row>
    <row r="52" spans="2:22" x14ac:dyDescent="0.25">
      <c r="B52" s="13"/>
      <c r="E52" s="133">
        <f>+E50-D50</f>
        <v>387.97599999999784</v>
      </c>
      <c r="P52" s="14"/>
    </row>
    <row r="53" spans="2:22" x14ac:dyDescent="0.25">
      <c r="B53" s="13"/>
      <c r="P53" s="14"/>
    </row>
    <row r="54" spans="2:22" x14ac:dyDescent="0.25">
      <c r="B54" s="13"/>
      <c r="P54" s="14"/>
    </row>
    <row r="55" spans="2:22" x14ac:dyDescent="0.25">
      <c r="B55" s="13"/>
      <c r="P55" s="14"/>
    </row>
    <row r="56" spans="2:22" x14ac:dyDescent="0.2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</row>
    <row r="58" spans="2:22" x14ac:dyDescent="0.25">
      <c r="B58" s="19" t="s">
        <v>176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2:22" x14ac:dyDescent="0.25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8"/>
    </row>
    <row r="60" spans="2:22" x14ac:dyDescent="0.25">
      <c r="B60" s="13"/>
      <c r="C60" s="12"/>
      <c r="D60" s="12"/>
      <c r="E60" s="12"/>
      <c r="F60" s="156" t="s">
        <v>178</v>
      </c>
      <c r="G60" s="156"/>
      <c r="H60" s="156"/>
      <c r="I60" s="156"/>
      <c r="J60" s="156"/>
      <c r="K60" s="156"/>
      <c r="L60" s="156"/>
      <c r="M60" s="12"/>
      <c r="N60" s="12"/>
      <c r="O60" s="12"/>
      <c r="P60" s="14"/>
    </row>
    <row r="61" spans="2:22" x14ac:dyDescent="0.25">
      <c r="B61" s="13"/>
      <c r="C61" s="12"/>
      <c r="D61" s="12"/>
      <c r="E61" s="12"/>
      <c r="F61" s="155" t="s">
        <v>177</v>
      </c>
      <c r="G61" s="153" t="s">
        <v>7</v>
      </c>
      <c r="H61" s="153"/>
      <c r="I61" s="153" t="s">
        <v>8</v>
      </c>
      <c r="J61" s="153"/>
      <c r="K61" s="153"/>
      <c r="L61" s="155" t="s">
        <v>1</v>
      </c>
      <c r="M61" s="12"/>
      <c r="N61" s="12"/>
      <c r="O61" s="12"/>
      <c r="P61" s="14"/>
      <c r="S61" s="75"/>
      <c r="T61" s="75"/>
    </row>
    <row r="62" spans="2:22" ht="24" x14ac:dyDescent="0.25">
      <c r="B62" s="13"/>
      <c r="C62" s="12"/>
      <c r="D62" s="12"/>
      <c r="E62" s="12"/>
      <c r="F62" s="155"/>
      <c r="G62" s="134" t="s">
        <v>169</v>
      </c>
      <c r="H62" s="134" t="s">
        <v>170</v>
      </c>
      <c r="I62" s="134" t="s">
        <v>171</v>
      </c>
      <c r="J62" s="134" t="s">
        <v>172</v>
      </c>
      <c r="K62" s="134" t="s">
        <v>173</v>
      </c>
      <c r="L62" s="155"/>
      <c r="M62" s="12"/>
      <c r="N62" s="12"/>
      <c r="O62" s="12"/>
      <c r="P62" s="14"/>
      <c r="S62" s="75"/>
      <c r="T62" s="75"/>
      <c r="U62" s="75"/>
      <c r="V62" s="75"/>
    </row>
    <row r="63" spans="2:22" x14ac:dyDescent="0.25">
      <c r="B63" s="13"/>
      <c r="C63" s="12"/>
      <c r="D63" s="12"/>
      <c r="E63" s="12"/>
      <c r="F63" s="28" t="s">
        <v>70</v>
      </c>
      <c r="G63" s="53">
        <v>1037.7899999999997</v>
      </c>
      <c r="H63" s="53">
        <v>367.10799999999983</v>
      </c>
      <c r="I63" s="53">
        <v>229.93700000000007</v>
      </c>
      <c r="J63" s="53">
        <v>92.56</v>
      </c>
      <c r="K63" s="53">
        <v>13.092000000000001</v>
      </c>
      <c r="L63" s="53">
        <v>1740.4869999999999</v>
      </c>
      <c r="M63" s="12"/>
      <c r="N63" s="12"/>
      <c r="O63" s="12"/>
      <c r="P63" s="14"/>
      <c r="S63" s="75" t="s">
        <v>7</v>
      </c>
      <c r="T63" s="77">
        <f>+G68+H68</f>
        <v>4040.4609999999984</v>
      </c>
      <c r="U63" s="75"/>
      <c r="V63" s="75"/>
    </row>
    <row r="64" spans="2:22" x14ac:dyDescent="0.25">
      <c r="B64" s="13"/>
      <c r="C64" s="12"/>
      <c r="D64" s="12"/>
      <c r="E64" s="12"/>
      <c r="F64" s="28" t="s">
        <v>71</v>
      </c>
      <c r="G64" s="53">
        <v>602.20399999999995</v>
      </c>
      <c r="H64" s="53">
        <v>41.234000000000002</v>
      </c>
      <c r="I64" s="53">
        <v>541.44699999999989</v>
      </c>
      <c r="J64" s="53">
        <v>5.1679999999999993</v>
      </c>
      <c r="K64" s="53">
        <v>73.161000000000001</v>
      </c>
      <c r="L64" s="53">
        <v>1263.2139999999997</v>
      </c>
      <c r="M64" s="12"/>
      <c r="N64" s="12"/>
      <c r="O64" s="12"/>
      <c r="P64" s="14"/>
      <c r="S64" s="75" t="s">
        <v>181</v>
      </c>
      <c r="T64" s="77">
        <f>+I68</f>
        <v>799.95</v>
      </c>
      <c r="U64" s="75"/>
      <c r="V64" s="75"/>
    </row>
    <row r="65" spans="2:24" x14ac:dyDescent="0.25">
      <c r="B65" s="13"/>
      <c r="C65" s="12"/>
      <c r="D65" s="12"/>
      <c r="E65" s="12"/>
      <c r="F65" s="28" t="s">
        <v>72</v>
      </c>
      <c r="G65" s="53">
        <v>386.202</v>
      </c>
      <c r="H65" s="53">
        <v>64.619</v>
      </c>
      <c r="I65" s="53">
        <v>10.403</v>
      </c>
      <c r="J65" s="53">
        <v>7.8250000000000002</v>
      </c>
      <c r="K65" s="53">
        <v>0</v>
      </c>
      <c r="L65" s="53">
        <v>469.04900000000004</v>
      </c>
      <c r="M65" s="12"/>
      <c r="N65" s="12"/>
      <c r="O65" s="12"/>
      <c r="P65" s="14"/>
      <c r="S65" s="75" t="s">
        <v>182</v>
      </c>
      <c r="T65" s="77">
        <f>+J68</f>
        <v>358.65600000000006</v>
      </c>
      <c r="U65" s="75"/>
      <c r="V65" s="75"/>
      <c r="X65" s="3"/>
    </row>
    <row r="66" spans="2:24" x14ac:dyDescent="0.25">
      <c r="B66" s="13"/>
      <c r="C66" s="12"/>
      <c r="D66" s="12"/>
      <c r="E66" s="12"/>
      <c r="F66" s="28" t="s">
        <v>73</v>
      </c>
      <c r="G66" s="53">
        <v>1113.877999999999</v>
      </c>
      <c r="H66" s="53">
        <v>289.27999999999992</v>
      </c>
      <c r="I66" s="53">
        <v>18.163000000000004</v>
      </c>
      <c r="J66" s="53">
        <v>253.10300000000004</v>
      </c>
      <c r="K66" s="53">
        <v>65.316000000000003</v>
      </c>
      <c r="L66" s="53">
        <v>1739.7399999999991</v>
      </c>
      <c r="M66" s="12"/>
      <c r="N66" s="12"/>
      <c r="O66" s="12"/>
      <c r="P66" s="14"/>
      <c r="S66" s="75" t="s">
        <v>183</v>
      </c>
      <c r="T66" s="77">
        <f>+K68</f>
        <v>151.56900000000002</v>
      </c>
      <c r="U66" s="75"/>
      <c r="V66" s="75"/>
      <c r="X66" s="3"/>
    </row>
    <row r="67" spans="2:24" x14ac:dyDescent="0.25">
      <c r="B67" s="13"/>
      <c r="C67" s="12"/>
      <c r="D67" s="12"/>
      <c r="E67" s="12"/>
      <c r="F67" s="28" t="s">
        <v>74</v>
      </c>
      <c r="G67" s="53">
        <v>138.14599999999999</v>
      </c>
      <c r="H67" s="53">
        <v>0</v>
      </c>
      <c r="I67" s="53">
        <v>0</v>
      </c>
      <c r="J67" s="53">
        <v>0</v>
      </c>
      <c r="K67" s="53">
        <v>0</v>
      </c>
      <c r="L67" s="53">
        <v>138.14599999999999</v>
      </c>
      <c r="M67" s="12"/>
      <c r="N67" s="12"/>
      <c r="O67" s="12"/>
      <c r="P67" s="14"/>
      <c r="S67" s="75"/>
      <c r="T67" s="75"/>
      <c r="U67" s="75"/>
      <c r="V67" s="75"/>
      <c r="X67" s="3"/>
    </row>
    <row r="68" spans="2:24" x14ac:dyDescent="0.25">
      <c r="B68" s="13"/>
      <c r="C68" s="12"/>
      <c r="D68" s="12"/>
      <c r="E68" s="12"/>
      <c r="F68" s="135" t="s">
        <v>174</v>
      </c>
      <c r="G68" s="136">
        <v>3278.2199999999989</v>
      </c>
      <c r="H68" s="136">
        <v>762.24099999999976</v>
      </c>
      <c r="I68" s="136">
        <v>799.95</v>
      </c>
      <c r="J68" s="136">
        <v>358.65600000000006</v>
      </c>
      <c r="K68" s="136">
        <v>151.56900000000002</v>
      </c>
      <c r="L68" s="136">
        <f>SUM(L63:L67)</f>
        <v>5350.6359999999986</v>
      </c>
      <c r="M68" s="12"/>
      <c r="N68" s="12"/>
      <c r="O68" s="12"/>
      <c r="P68" s="14"/>
      <c r="S68" s="75"/>
      <c r="T68" s="75"/>
      <c r="U68" s="75"/>
      <c r="V68" s="75"/>
      <c r="X68" s="3"/>
    </row>
    <row r="69" spans="2:24" x14ac:dyDescent="0.25">
      <c r="B69" s="13"/>
      <c r="C69" s="12"/>
      <c r="D69" s="12"/>
      <c r="E69" s="12"/>
      <c r="F69" s="154" t="s">
        <v>12</v>
      </c>
      <c r="G69" s="154"/>
      <c r="H69" s="154"/>
      <c r="I69" s="154"/>
      <c r="J69" s="154"/>
      <c r="K69" s="154"/>
      <c r="L69" s="154"/>
      <c r="M69" s="12"/>
      <c r="N69" s="12"/>
      <c r="O69" s="12"/>
      <c r="P69" s="14"/>
      <c r="S69" s="75"/>
      <c r="T69" s="75"/>
      <c r="U69" s="75"/>
      <c r="V69" s="75"/>
      <c r="X69" s="3"/>
    </row>
    <row r="70" spans="2:24" x14ac:dyDescent="0.25"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S70" s="75"/>
      <c r="T70" s="75"/>
      <c r="U70" s="75"/>
      <c r="V70" s="75"/>
      <c r="X70" s="3"/>
    </row>
    <row r="71" spans="2:24" x14ac:dyDescent="0.25">
      <c r="B71" s="13"/>
      <c r="C71" s="12"/>
      <c r="D71" s="12"/>
      <c r="E71" s="12"/>
      <c r="F71" s="157" t="s">
        <v>179</v>
      </c>
      <c r="G71" s="157"/>
      <c r="H71" s="157"/>
      <c r="I71" s="157"/>
      <c r="J71" s="157"/>
      <c r="K71" s="157"/>
      <c r="L71" s="157"/>
      <c r="M71" s="12"/>
      <c r="N71" s="12"/>
      <c r="O71" s="12"/>
      <c r="P71" s="14"/>
      <c r="S71" s="75"/>
      <c r="T71" s="75"/>
      <c r="U71" s="75"/>
      <c r="V71" s="75"/>
      <c r="X71" s="3"/>
    </row>
    <row r="72" spans="2:24" x14ac:dyDescent="0.25">
      <c r="B72" s="13"/>
      <c r="C72" s="12"/>
      <c r="D72" s="12"/>
      <c r="E72" s="12"/>
      <c r="F72" s="155" t="s">
        <v>177</v>
      </c>
      <c r="G72" s="153" t="s">
        <v>7</v>
      </c>
      <c r="H72" s="153"/>
      <c r="I72" s="153" t="s">
        <v>8</v>
      </c>
      <c r="J72" s="153"/>
      <c r="K72" s="153"/>
      <c r="L72" s="155" t="s">
        <v>1</v>
      </c>
      <c r="M72" s="12"/>
      <c r="N72" s="153" t="s">
        <v>8</v>
      </c>
      <c r="O72" s="153"/>
      <c r="P72" s="153"/>
      <c r="S72" s="75"/>
      <c r="T72" s="75"/>
      <c r="U72" s="75"/>
      <c r="V72" s="75"/>
      <c r="X72" s="3"/>
    </row>
    <row r="73" spans="2:24" ht="24" x14ac:dyDescent="0.25">
      <c r="B73" s="13"/>
      <c r="C73" s="12"/>
      <c r="D73" s="12"/>
      <c r="E73" s="12"/>
      <c r="F73" s="155"/>
      <c r="G73" s="134" t="s">
        <v>169</v>
      </c>
      <c r="H73" s="134" t="s">
        <v>170</v>
      </c>
      <c r="I73" s="134" t="s">
        <v>171</v>
      </c>
      <c r="J73" s="134" t="s">
        <v>172</v>
      </c>
      <c r="K73" s="134" t="s">
        <v>173</v>
      </c>
      <c r="L73" s="155"/>
      <c r="M73" s="12"/>
      <c r="N73" s="145" t="s">
        <v>171</v>
      </c>
      <c r="O73" s="145" t="s">
        <v>172</v>
      </c>
      <c r="P73" s="145" t="s">
        <v>173</v>
      </c>
      <c r="R73" s="75"/>
      <c r="S73" s="75"/>
      <c r="T73" s="75"/>
      <c r="U73" s="75"/>
      <c r="V73" s="75"/>
    </row>
    <row r="74" spans="2:24" x14ac:dyDescent="0.25">
      <c r="B74" s="13"/>
      <c r="C74" s="12"/>
      <c r="D74" s="12"/>
      <c r="E74" s="12"/>
      <c r="F74" s="137" t="s">
        <v>70</v>
      </c>
      <c r="G74" s="138">
        <v>31.77900040458</v>
      </c>
      <c r="H74" s="138">
        <v>0</v>
      </c>
      <c r="I74" s="138">
        <v>410.18989499999998</v>
      </c>
      <c r="J74" s="53">
        <v>253.35068531557999</v>
      </c>
      <c r="K74" s="53">
        <v>38.649000000000001</v>
      </c>
      <c r="L74" s="53">
        <v>733.96858072016005</v>
      </c>
      <c r="M74" s="12"/>
      <c r="N74" s="148">
        <f>+I74/(SUM($I74:$K74))</f>
        <v>0.58415833344557933</v>
      </c>
      <c r="O74" s="146">
        <f t="shared" ref="O74:P79" si="8">+J74/(SUM($I74:$K74))</f>
        <v>0.36080097514651022</v>
      </c>
      <c r="P74" s="146">
        <f t="shared" si="8"/>
        <v>5.5040691407910472E-2</v>
      </c>
      <c r="R74" s="75"/>
      <c r="S74" s="75" t="s">
        <v>7</v>
      </c>
      <c r="T74" s="77">
        <f>+G79+H79</f>
        <v>574.53223548677602</v>
      </c>
      <c r="U74" s="79">
        <f>+T74/T$78</f>
        <v>0.14043055719562755</v>
      </c>
      <c r="V74" s="75"/>
    </row>
    <row r="75" spans="2:24" x14ac:dyDescent="0.25">
      <c r="B75" s="13"/>
      <c r="C75" s="12"/>
      <c r="D75" s="12"/>
      <c r="E75" s="12"/>
      <c r="F75" s="137" t="s">
        <v>71</v>
      </c>
      <c r="G75" s="138">
        <v>92.015232999999995</v>
      </c>
      <c r="H75" s="138">
        <v>0</v>
      </c>
      <c r="I75" s="138">
        <v>1342.3356309154899</v>
      </c>
      <c r="J75" s="53">
        <v>302.81555114179997</v>
      </c>
      <c r="K75" s="53">
        <v>87.661281919275993</v>
      </c>
      <c r="L75" s="53">
        <v>1824.8276969765659</v>
      </c>
      <c r="M75" s="12"/>
      <c r="N75" s="148">
        <f t="shared" ref="N75:N79" si="9">+I75/(SUM($I75:$K75))</f>
        <v>0.77465718813853324</v>
      </c>
      <c r="O75" s="146">
        <f t="shared" si="8"/>
        <v>0.17475379329098314</v>
      </c>
      <c r="P75" s="146">
        <f t="shared" si="8"/>
        <v>5.0589018570483632E-2</v>
      </c>
      <c r="R75" s="75"/>
      <c r="S75" s="75" t="s">
        <v>181</v>
      </c>
      <c r="T75" s="77">
        <f>+I79</f>
        <v>1906.79175696571</v>
      </c>
      <c r="U75" s="79">
        <f t="shared" ref="U75:U77" si="10">+T75/T$78</f>
        <v>0.46606928619044841</v>
      </c>
      <c r="V75" s="75"/>
    </row>
    <row r="76" spans="2:24" x14ac:dyDescent="0.25">
      <c r="B76" s="13"/>
      <c r="C76" s="12"/>
      <c r="D76" s="12"/>
      <c r="E76" s="12"/>
      <c r="F76" s="137" t="s">
        <v>72</v>
      </c>
      <c r="G76" s="138">
        <v>213.75099999999998</v>
      </c>
      <c r="H76" s="138">
        <v>0</v>
      </c>
      <c r="I76" s="138">
        <v>90.603000000000009</v>
      </c>
      <c r="J76" s="53">
        <v>84.51400000000001</v>
      </c>
      <c r="K76" s="53">
        <v>274.18900021396001</v>
      </c>
      <c r="L76" s="53">
        <v>663.05700021396001</v>
      </c>
      <c r="M76" s="12"/>
      <c r="N76" s="146">
        <f t="shared" si="9"/>
        <v>0.20165099054287003</v>
      </c>
      <c r="O76" s="146">
        <f t="shared" si="8"/>
        <v>0.1880989792251925</v>
      </c>
      <c r="P76" s="148">
        <f t="shared" si="8"/>
        <v>0.61025003023193747</v>
      </c>
      <c r="R76" s="75"/>
      <c r="S76" s="75" t="s">
        <v>182</v>
      </c>
      <c r="T76" s="77">
        <f>+J79</f>
        <v>1014.8312361457799</v>
      </c>
      <c r="U76" s="79">
        <f t="shared" si="10"/>
        <v>0.24805103551889315</v>
      </c>
      <c r="V76" s="75"/>
    </row>
    <row r="77" spans="2:24" x14ac:dyDescent="0.25">
      <c r="B77" s="13"/>
      <c r="C77" s="12"/>
      <c r="D77" s="12"/>
      <c r="E77" s="12"/>
      <c r="F77" s="137" t="s">
        <v>73</v>
      </c>
      <c r="G77" s="138">
        <v>167.47800208219599</v>
      </c>
      <c r="H77" s="138">
        <v>0</v>
      </c>
      <c r="I77" s="138">
        <v>40.756</v>
      </c>
      <c r="J77" s="53">
        <v>229.84299999999999</v>
      </c>
      <c r="K77" s="53">
        <v>146.01800025769998</v>
      </c>
      <c r="L77" s="53">
        <v>584.09500233989593</v>
      </c>
      <c r="M77" s="12"/>
      <c r="N77" s="146">
        <f t="shared" si="9"/>
        <v>9.7826060805944623E-2</v>
      </c>
      <c r="O77" s="148">
        <f t="shared" si="8"/>
        <v>0.55168896098294062</v>
      </c>
      <c r="P77" s="148">
        <f t="shared" si="8"/>
        <v>0.35048497821111479</v>
      </c>
      <c r="R77" s="75"/>
      <c r="S77" s="75" t="s">
        <v>183</v>
      </c>
      <c r="T77" s="77">
        <f>+K79</f>
        <v>595.06428202733593</v>
      </c>
      <c r="U77" s="79">
        <f t="shared" si="10"/>
        <v>0.14544912109503083</v>
      </c>
      <c r="V77" s="75"/>
    </row>
    <row r="78" spans="2:24" x14ac:dyDescent="0.25">
      <c r="B78" s="13"/>
      <c r="C78" s="12"/>
      <c r="D78" s="12"/>
      <c r="E78" s="12"/>
      <c r="F78" s="137" t="s">
        <v>74</v>
      </c>
      <c r="G78" s="138">
        <v>69.509000000000015</v>
      </c>
      <c r="H78" s="138">
        <v>0</v>
      </c>
      <c r="I78" s="138">
        <v>22.907231050220002</v>
      </c>
      <c r="J78" s="53">
        <v>144.3079996884</v>
      </c>
      <c r="K78" s="53">
        <v>48.546999636400002</v>
      </c>
      <c r="L78" s="53">
        <v>285.27123037502002</v>
      </c>
      <c r="M78" s="12"/>
      <c r="N78" s="146">
        <f t="shared" si="9"/>
        <v>0.10616886472856975</v>
      </c>
      <c r="O78" s="148">
        <f t="shared" si="8"/>
        <v>0.66882882809273803</v>
      </c>
      <c r="P78" s="146">
        <f t="shared" si="8"/>
        <v>0.22500230717869218</v>
      </c>
      <c r="R78" s="75"/>
      <c r="S78" s="75"/>
      <c r="T78" s="77">
        <f>SUM(T74:T77)</f>
        <v>4091.2195106256022</v>
      </c>
      <c r="U78" s="75"/>
      <c r="V78" s="75"/>
    </row>
    <row r="79" spans="2:24" x14ac:dyDescent="0.25">
      <c r="B79" s="13"/>
      <c r="C79" s="12"/>
      <c r="D79" s="12"/>
      <c r="E79" s="12"/>
      <c r="F79" s="139" t="s">
        <v>174</v>
      </c>
      <c r="G79" s="140">
        <v>574.53223548677602</v>
      </c>
      <c r="H79" s="140">
        <v>0</v>
      </c>
      <c r="I79" s="140">
        <v>1906.79175696571</v>
      </c>
      <c r="J79" s="136">
        <v>1014.8312361457799</v>
      </c>
      <c r="K79" s="136">
        <v>595.06428202733593</v>
      </c>
      <c r="L79" s="136">
        <f>SUM(L74:L78)</f>
        <v>4091.2195106256022</v>
      </c>
      <c r="M79" s="12"/>
      <c r="N79" s="146">
        <f t="shared" si="9"/>
        <v>0.54221248799850619</v>
      </c>
      <c r="O79" s="146">
        <f t="shared" si="8"/>
        <v>0.28857591157454232</v>
      </c>
      <c r="P79" s="146">
        <f t="shared" si="8"/>
        <v>0.16921160042695152</v>
      </c>
      <c r="R79" s="75"/>
      <c r="S79" s="75"/>
      <c r="T79" s="75"/>
      <c r="U79" s="75"/>
      <c r="V79" s="75"/>
    </row>
    <row r="80" spans="2:24" x14ac:dyDescent="0.25">
      <c r="B80" s="13"/>
      <c r="C80" s="12"/>
      <c r="D80" s="12"/>
      <c r="E80" s="12"/>
      <c r="F80" s="154" t="s">
        <v>12</v>
      </c>
      <c r="G80" s="154"/>
      <c r="H80" s="154"/>
      <c r="I80" s="154"/>
      <c r="J80" s="154"/>
      <c r="K80" s="154"/>
      <c r="L80" s="154"/>
      <c r="M80" s="12"/>
      <c r="N80" s="12"/>
      <c r="O80" s="12"/>
      <c r="P80" s="14"/>
      <c r="S80" s="75"/>
      <c r="T80" s="75"/>
      <c r="U80" s="75"/>
      <c r="V80" s="75"/>
    </row>
    <row r="81" spans="2:22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  <c r="S81" s="75"/>
      <c r="T81" s="77"/>
      <c r="U81" s="75"/>
      <c r="V81" s="75"/>
    </row>
    <row r="82" spans="2:22" x14ac:dyDescent="0.25">
      <c r="B82" s="13"/>
      <c r="C82" s="12"/>
      <c r="D82" s="12"/>
      <c r="E82" s="12"/>
      <c r="F82" s="156" t="s">
        <v>180</v>
      </c>
      <c r="G82" s="156"/>
      <c r="H82" s="156"/>
      <c r="I82" s="156"/>
      <c r="J82" s="156"/>
      <c r="K82" s="156"/>
      <c r="L82" s="156"/>
      <c r="M82" s="12"/>
      <c r="N82" s="12"/>
      <c r="O82" s="12"/>
      <c r="P82" s="14"/>
      <c r="S82" s="75"/>
      <c r="T82" s="77"/>
      <c r="U82" s="75"/>
      <c r="V82" s="75"/>
    </row>
    <row r="83" spans="2:22" x14ac:dyDescent="0.25">
      <c r="B83" s="13"/>
      <c r="C83" s="12"/>
      <c r="D83" s="12"/>
      <c r="E83" s="12"/>
      <c r="F83" s="155" t="s">
        <v>177</v>
      </c>
      <c r="G83" s="153" t="s">
        <v>7</v>
      </c>
      <c r="H83" s="153"/>
      <c r="I83" s="153" t="s">
        <v>8</v>
      </c>
      <c r="J83" s="153"/>
      <c r="K83" s="153"/>
      <c r="L83" s="155" t="s">
        <v>1</v>
      </c>
      <c r="M83" s="12"/>
      <c r="N83" s="153" t="s">
        <v>8</v>
      </c>
      <c r="O83" s="153"/>
      <c r="P83" s="153"/>
      <c r="S83" s="75"/>
      <c r="T83" s="77"/>
      <c r="U83" s="75"/>
      <c r="V83" s="75"/>
    </row>
    <row r="84" spans="2:22" ht="24" x14ac:dyDescent="0.25">
      <c r="B84" s="13"/>
      <c r="C84" s="12"/>
      <c r="D84" s="12"/>
      <c r="E84" s="12"/>
      <c r="F84" s="155"/>
      <c r="G84" s="134" t="s">
        <v>169</v>
      </c>
      <c r="H84" s="134" t="s">
        <v>170</v>
      </c>
      <c r="I84" s="134" t="s">
        <v>171</v>
      </c>
      <c r="J84" s="134" t="s">
        <v>172</v>
      </c>
      <c r="K84" s="134" t="s">
        <v>173</v>
      </c>
      <c r="L84" s="155"/>
      <c r="M84" s="12"/>
      <c r="N84" s="145" t="s">
        <v>171</v>
      </c>
      <c r="O84" s="145" t="s">
        <v>172</v>
      </c>
      <c r="P84" s="145" t="s">
        <v>173</v>
      </c>
      <c r="S84" s="75"/>
      <c r="T84" s="77"/>
      <c r="U84" s="75"/>
      <c r="V84" s="75"/>
    </row>
    <row r="85" spans="2:22" x14ac:dyDescent="0.25">
      <c r="B85" s="13"/>
      <c r="C85" s="141"/>
      <c r="D85" s="141"/>
      <c r="E85" s="141"/>
      <c r="F85" s="28" t="s">
        <v>70</v>
      </c>
      <c r="G85" s="53">
        <v>41.009999999999984</v>
      </c>
      <c r="H85" s="138">
        <v>0</v>
      </c>
      <c r="I85" s="53">
        <v>4420.9459984000878</v>
      </c>
      <c r="J85" s="53">
        <v>1788.9024019262372</v>
      </c>
      <c r="K85" s="53">
        <v>5855.4106661326314</v>
      </c>
      <c r="L85" s="53">
        <v>12106.269066458957</v>
      </c>
      <c r="M85" s="12"/>
      <c r="N85" s="148">
        <f>+I85/(SUM($I85:$K85))</f>
        <v>0.36641948374653471</v>
      </c>
      <c r="O85" s="147">
        <f t="shared" ref="O85:O90" si="11">+J85/(SUM($I85:$K85))</f>
        <v>0.14826887612379003</v>
      </c>
      <c r="P85" s="147">
        <f t="shared" ref="P85:P90" si="12">+K85/(SUM($I85:$K85))</f>
        <v>0.48531164012967537</v>
      </c>
      <c r="S85" s="75" t="s">
        <v>7</v>
      </c>
      <c r="T85" s="77">
        <f>+G90+H90</f>
        <v>404.43100000000004</v>
      </c>
      <c r="U85" s="75"/>
      <c r="V85" s="75"/>
    </row>
    <row r="86" spans="2:22" x14ac:dyDescent="0.25">
      <c r="B86" s="13"/>
      <c r="C86" s="141"/>
      <c r="D86" s="141"/>
      <c r="E86" s="141"/>
      <c r="F86" s="28" t="s">
        <v>71</v>
      </c>
      <c r="G86" s="53">
        <v>155.39100000000002</v>
      </c>
      <c r="H86" s="138">
        <v>0</v>
      </c>
      <c r="I86" s="53">
        <v>780.57389824941015</v>
      </c>
      <c r="J86" s="53">
        <v>591.14689999999996</v>
      </c>
      <c r="K86" s="53">
        <v>4139.684571993439</v>
      </c>
      <c r="L86" s="53">
        <v>5666.7963702428497</v>
      </c>
      <c r="M86" s="12"/>
      <c r="N86" s="147">
        <f t="shared" ref="N86:N90" si="13">+I86/(SUM($I86:$K86))</f>
        <v>0.14162883072689239</v>
      </c>
      <c r="O86" s="147">
        <f t="shared" si="11"/>
        <v>0.10725883151178049</v>
      </c>
      <c r="P86" s="148">
        <f t="shared" si="12"/>
        <v>0.75111233776132713</v>
      </c>
      <c r="S86" s="75" t="s">
        <v>181</v>
      </c>
      <c r="T86" s="77">
        <f>+I90</f>
        <v>6705.406496649498</v>
      </c>
      <c r="U86" s="75"/>
      <c r="V86" s="75"/>
    </row>
    <row r="87" spans="2:22" x14ac:dyDescent="0.25">
      <c r="B87" s="13"/>
      <c r="C87" s="141"/>
      <c r="D87" s="141"/>
      <c r="E87" s="141"/>
      <c r="F87" s="28" t="s">
        <v>72</v>
      </c>
      <c r="G87" s="53">
        <v>27.549999999999997</v>
      </c>
      <c r="H87" s="138">
        <v>0</v>
      </c>
      <c r="I87" s="53">
        <v>338.57699999999994</v>
      </c>
      <c r="J87" s="53">
        <v>600.48799999999994</v>
      </c>
      <c r="K87" s="53">
        <v>1089.99</v>
      </c>
      <c r="L87" s="53">
        <v>2056.605</v>
      </c>
      <c r="M87" s="12"/>
      <c r="N87" s="147">
        <f t="shared" si="13"/>
        <v>0.16686437775220483</v>
      </c>
      <c r="O87" s="147">
        <f t="shared" si="11"/>
        <v>0.29594466389526158</v>
      </c>
      <c r="P87" s="147">
        <f t="shared" si="12"/>
        <v>0.53719095835253361</v>
      </c>
      <c r="S87" s="75" t="s">
        <v>182</v>
      </c>
      <c r="T87" s="77">
        <f>+J90</f>
        <v>4612.1711992551363</v>
      </c>
      <c r="U87" s="75"/>
      <c r="V87" s="75"/>
    </row>
    <row r="88" spans="2:22" x14ac:dyDescent="0.25">
      <c r="B88" s="13"/>
      <c r="C88" s="141"/>
      <c r="D88" s="141"/>
      <c r="E88" s="141"/>
      <c r="F88" s="28" t="s">
        <v>73</v>
      </c>
      <c r="G88" s="53">
        <v>171.15000000000003</v>
      </c>
      <c r="H88" s="138">
        <v>0</v>
      </c>
      <c r="I88" s="53">
        <v>1112.1196000000002</v>
      </c>
      <c r="J88" s="53">
        <v>1472.5921973288998</v>
      </c>
      <c r="K88" s="53">
        <v>3862.3081689995865</v>
      </c>
      <c r="L88" s="53">
        <v>6618.1699663284871</v>
      </c>
      <c r="M88" s="12"/>
      <c r="N88" s="147">
        <f t="shared" si="13"/>
        <v>0.17250134260610042</v>
      </c>
      <c r="O88" s="147">
        <f t="shared" si="11"/>
        <v>0.22841439998944604</v>
      </c>
      <c r="P88" s="147">
        <f t="shared" si="12"/>
        <v>0.59908425740445359</v>
      </c>
      <c r="S88" s="75" t="s">
        <v>183</v>
      </c>
      <c r="T88" s="77">
        <f>+K90</f>
        <v>15241.953407125657</v>
      </c>
      <c r="U88" s="75"/>
      <c r="V88" s="75"/>
    </row>
    <row r="89" spans="2:22" x14ac:dyDescent="0.25">
      <c r="B89" s="13"/>
      <c r="C89" s="141"/>
      <c r="D89" s="141"/>
      <c r="E89" s="141"/>
      <c r="F89" s="28" t="s">
        <v>74</v>
      </c>
      <c r="G89" s="53">
        <v>9.3300000000000018</v>
      </c>
      <c r="H89" s="138">
        <v>0</v>
      </c>
      <c r="I89" s="53">
        <v>53.19</v>
      </c>
      <c r="J89" s="53">
        <v>159.04170000000002</v>
      </c>
      <c r="K89" s="53">
        <v>294.56</v>
      </c>
      <c r="L89" s="53">
        <v>516.12170000000003</v>
      </c>
      <c r="M89" s="12"/>
      <c r="N89" s="147">
        <f t="shared" si="13"/>
        <v>0.10495436290689054</v>
      </c>
      <c r="O89" s="148">
        <f t="shared" si="11"/>
        <v>0.3138206486017826</v>
      </c>
      <c r="P89" s="147">
        <f t="shared" si="12"/>
        <v>0.58122498849132698</v>
      </c>
      <c r="S89" s="75"/>
      <c r="T89" s="75"/>
      <c r="U89" s="75"/>
      <c r="V89" s="75"/>
    </row>
    <row r="90" spans="2:22" x14ac:dyDescent="0.25">
      <c r="B90" s="13"/>
      <c r="C90" s="141"/>
      <c r="D90" s="141"/>
      <c r="E90" s="141"/>
      <c r="F90" s="135" t="s">
        <v>174</v>
      </c>
      <c r="G90" s="136">
        <v>404.43100000000004</v>
      </c>
      <c r="H90" s="140">
        <v>0</v>
      </c>
      <c r="I90" s="136">
        <v>6705.406496649498</v>
      </c>
      <c r="J90" s="136">
        <v>4612.1711992551363</v>
      </c>
      <c r="K90" s="136">
        <v>15241.953407125657</v>
      </c>
      <c r="L90" s="136">
        <f>SUM(L85:L89)</f>
        <v>26963.962103030291</v>
      </c>
      <c r="M90" s="12"/>
      <c r="N90" s="146">
        <f t="shared" si="13"/>
        <v>0.25246705111764756</v>
      </c>
      <c r="O90" s="146">
        <f t="shared" si="11"/>
        <v>0.1736540898016424</v>
      </c>
      <c r="P90" s="146">
        <f t="shared" si="12"/>
        <v>0.57387885908071012</v>
      </c>
      <c r="S90" s="75"/>
      <c r="T90" s="75"/>
      <c r="U90" s="75"/>
      <c r="V90" s="75"/>
    </row>
    <row r="91" spans="2:22" x14ac:dyDescent="0.25">
      <c r="B91" s="13"/>
      <c r="C91" s="12"/>
      <c r="D91" s="12"/>
      <c r="E91" s="12"/>
      <c r="F91" s="154" t="s">
        <v>12</v>
      </c>
      <c r="G91" s="154"/>
      <c r="H91" s="154"/>
      <c r="I91" s="154"/>
      <c r="J91" s="154"/>
      <c r="K91" s="154"/>
      <c r="L91" s="154"/>
      <c r="M91" s="12"/>
      <c r="N91" s="12"/>
      <c r="O91" s="12"/>
      <c r="P91" s="14"/>
      <c r="S91" s="75"/>
      <c r="T91" s="75"/>
      <c r="U91" s="75"/>
      <c r="V91" s="75"/>
    </row>
    <row r="92" spans="2:22" x14ac:dyDescent="0.25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/>
      <c r="S92" s="75"/>
      <c r="T92" s="75"/>
      <c r="U92" s="75"/>
      <c r="V92" s="75"/>
    </row>
  </sheetData>
  <sortState ref="R58:S61">
    <sortCondition descending="1" ref="S58:S61"/>
  </sortState>
  <mergeCells count="46">
    <mergeCell ref="L38:O38"/>
    <mergeCell ref="F26:L26"/>
    <mergeCell ref="C30:C31"/>
    <mergeCell ref="C29:I29"/>
    <mergeCell ref="F30:G30"/>
    <mergeCell ref="D30:E30"/>
    <mergeCell ref="H30:I30"/>
    <mergeCell ref="C38:I38"/>
    <mergeCell ref="E17:M17"/>
    <mergeCell ref="F20:L20"/>
    <mergeCell ref="L30:L31"/>
    <mergeCell ref="B1:O2"/>
    <mergeCell ref="E9:M9"/>
    <mergeCell ref="E11:E12"/>
    <mergeCell ref="F11:G11"/>
    <mergeCell ref="H11:I11"/>
    <mergeCell ref="J11:K11"/>
    <mergeCell ref="L11:M11"/>
    <mergeCell ref="M30:O30"/>
    <mergeCell ref="L29:O29"/>
    <mergeCell ref="C51:I51"/>
    <mergeCell ref="C42:I42"/>
    <mergeCell ref="C43:C44"/>
    <mergeCell ref="D43:E43"/>
    <mergeCell ref="F43:G43"/>
    <mergeCell ref="H43:I43"/>
    <mergeCell ref="F60:L60"/>
    <mergeCell ref="G61:H61"/>
    <mergeCell ref="I61:K61"/>
    <mergeCell ref="L61:L62"/>
    <mergeCell ref="F61:F62"/>
    <mergeCell ref="F69:L69"/>
    <mergeCell ref="F80:L80"/>
    <mergeCell ref="I72:K72"/>
    <mergeCell ref="L72:L73"/>
    <mergeCell ref="F82:L82"/>
    <mergeCell ref="F71:L71"/>
    <mergeCell ref="F72:F73"/>
    <mergeCell ref="G72:H72"/>
    <mergeCell ref="N72:P72"/>
    <mergeCell ref="N83:P83"/>
    <mergeCell ref="F91:L91"/>
    <mergeCell ref="F83:F84"/>
    <mergeCell ref="G83:H83"/>
    <mergeCell ref="I83:K83"/>
    <mergeCell ref="L83:L8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3"/>
  <sheetViews>
    <sheetView zoomScaleNormal="100" workbookViewId="0">
      <selection activeCell="C14" sqref="C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68" t="s">
        <v>189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7" ht="15" customHeight="1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2:17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7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7" x14ac:dyDescent="0.25">
      <c r="B8" s="13"/>
      <c r="C8" s="12"/>
      <c r="N8" s="12"/>
      <c r="P8" s="18"/>
      <c r="Q8" s="3"/>
    </row>
    <row r="9" spans="2:17" x14ac:dyDescent="0.25">
      <c r="B9" s="13"/>
      <c r="E9" s="163" t="s">
        <v>9</v>
      </c>
      <c r="F9" s="163"/>
      <c r="G9" s="163"/>
      <c r="H9" s="163"/>
      <c r="I9" s="163"/>
      <c r="J9" s="163"/>
      <c r="K9" s="163"/>
      <c r="L9" s="163"/>
      <c r="M9" s="163"/>
      <c r="P9" s="18"/>
      <c r="Q9" s="3"/>
    </row>
    <row r="10" spans="2:17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  <c r="Q10" s="3"/>
    </row>
    <row r="11" spans="2:17" x14ac:dyDescent="0.25">
      <c r="B11" s="13"/>
      <c r="E11" s="169" t="s">
        <v>13</v>
      </c>
      <c r="F11" s="166" t="s">
        <v>5</v>
      </c>
      <c r="G11" s="166"/>
      <c r="H11" s="166" t="s">
        <v>185</v>
      </c>
      <c r="I11" s="166"/>
      <c r="J11" s="166" t="s">
        <v>6</v>
      </c>
      <c r="K11" s="166"/>
      <c r="L11" s="166" t="s">
        <v>1</v>
      </c>
      <c r="M11" s="166"/>
      <c r="P11" s="18"/>
      <c r="Q11" s="3"/>
    </row>
    <row r="12" spans="2:17" x14ac:dyDescent="0.25">
      <c r="B12" s="13"/>
      <c r="E12" s="169"/>
      <c r="F12" s="30" t="s">
        <v>14</v>
      </c>
      <c r="G12" s="34" t="s">
        <v>11</v>
      </c>
      <c r="H12" s="30" t="s">
        <v>14</v>
      </c>
      <c r="I12" s="34" t="s">
        <v>11</v>
      </c>
      <c r="J12" s="30" t="s">
        <v>14</v>
      </c>
      <c r="K12" s="34" t="s">
        <v>11</v>
      </c>
      <c r="L12" s="30" t="s">
        <v>14</v>
      </c>
      <c r="M12" s="34" t="s">
        <v>11</v>
      </c>
      <c r="P12" s="18"/>
      <c r="Q12" s="3"/>
    </row>
    <row r="13" spans="2:17" x14ac:dyDescent="0.25">
      <c r="B13" s="13"/>
      <c r="E13" s="28" t="s">
        <v>7</v>
      </c>
      <c r="F13" s="45">
        <v>1404.8979999999997</v>
      </c>
      <c r="G13" s="35">
        <f>+F13/F15</f>
        <v>0.80718672417547499</v>
      </c>
      <c r="H13" s="45">
        <v>31.779001000000001</v>
      </c>
      <c r="I13" s="35">
        <f>+H13/H15</f>
        <v>4.3297495046317247E-2</v>
      </c>
      <c r="J13" s="45">
        <v>41.009999999999984</v>
      </c>
      <c r="K13" s="35">
        <f>+J13/J15</f>
        <v>3.3875458890108416E-3</v>
      </c>
      <c r="L13" s="45">
        <f>+J13+H13+F13</f>
        <v>1477.6870009999998</v>
      </c>
      <c r="M13" s="35">
        <f>+L13/L15</f>
        <v>0.10134634952272054</v>
      </c>
      <c r="P13" s="18"/>
      <c r="Q13" s="3"/>
    </row>
    <row r="14" spans="2:17" x14ac:dyDescent="0.25">
      <c r="B14" s="13"/>
      <c r="E14" s="28" t="s">
        <v>8</v>
      </c>
      <c r="F14" s="45">
        <v>335.58900000000006</v>
      </c>
      <c r="G14" s="35">
        <f>+F14/F15</f>
        <v>0.19281327582452504</v>
      </c>
      <c r="H14" s="45">
        <v>702.18958000000009</v>
      </c>
      <c r="I14" s="35">
        <f>+H14/H15</f>
        <v>0.95670250495368281</v>
      </c>
      <c r="J14" s="45">
        <v>12065.099066458977</v>
      </c>
      <c r="K14" s="35">
        <f>+J14/J15</f>
        <v>0.99661245411098909</v>
      </c>
      <c r="L14" s="45">
        <f>+J14+H14+F14</f>
        <v>13102.877646458977</v>
      </c>
      <c r="M14" s="35">
        <f>+L14/L15</f>
        <v>0.89865365047727952</v>
      </c>
      <c r="P14" s="18"/>
      <c r="Q14" s="3"/>
    </row>
    <row r="15" spans="2:17" x14ac:dyDescent="0.25">
      <c r="B15" s="13"/>
      <c r="E15" s="29" t="s">
        <v>1</v>
      </c>
      <c r="F15" s="46">
        <f t="shared" ref="F15:K15" si="0">+F14+F13</f>
        <v>1740.4869999999996</v>
      </c>
      <c r="G15" s="36">
        <f t="shared" si="0"/>
        <v>1</v>
      </c>
      <c r="H15" s="46">
        <f t="shared" si="0"/>
        <v>733.96858100000009</v>
      </c>
      <c r="I15" s="36">
        <f t="shared" si="0"/>
        <v>1</v>
      </c>
      <c r="J15" s="46">
        <f t="shared" si="0"/>
        <v>12106.109066458977</v>
      </c>
      <c r="K15" s="36">
        <f t="shared" si="0"/>
        <v>0.99999999999999989</v>
      </c>
      <c r="L15" s="46">
        <f>+J15+H15+F15</f>
        <v>14580.564647458976</v>
      </c>
      <c r="M15" s="36">
        <f>+M14+M13</f>
        <v>1</v>
      </c>
      <c r="P15" s="18"/>
      <c r="Q15" s="3"/>
    </row>
    <row r="16" spans="2:17" x14ac:dyDescent="0.25">
      <c r="B16" s="13"/>
      <c r="E16" s="41" t="s">
        <v>2</v>
      </c>
      <c r="F16" s="36">
        <f>+F15/L15</f>
        <v>0.11937034278732975</v>
      </c>
      <c r="G16" s="42"/>
      <c r="H16" s="36">
        <f>+H15/L15</f>
        <v>5.0338831091010748E-2</v>
      </c>
      <c r="I16" s="42"/>
      <c r="J16" s="36">
        <f>+J15/L15</f>
        <v>0.83029082612165961</v>
      </c>
      <c r="K16" s="42"/>
      <c r="L16" s="36">
        <f>+J16+H16+F16</f>
        <v>1.0000000000000002</v>
      </c>
      <c r="M16" s="36"/>
      <c r="P16" s="18"/>
      <c r="Q16" s="3"/>
    </row>
    <row r="17" spans="2:17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  <c r="Q17" s="3"/>
    </row>
    <row r="18" spans="2:17" x14ac:dyDescent="0.25">
      <c r="B18" s="13"/>
      <c r="C18" s="24"/>
      <c r="D18" s="24"/>
      <c r="E18" s="24"/>
      <c r="P18" s="18"/>
      <c r="Q18" s="3"/>
    </row>
    <row r="19" spans="2:17" x14ac:dyDescent="0.25">
      <c r="B19" s="13"/>
      <c r="C19" s="24"/>
      <c r="D19" s="24"/>
      <c r="P19" s="18"/>
      <c r="Q19" s="3"/>
    </row>
    <row r="20" spans="2:17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  <c r="Q20" s="3"/>
    </row>
    <row r="21" spans="2:17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5" t="s">
        <v>1</v>
      </c>
      <c r="L21" s="37" t="s">
        <v>11</v>
      </c>
      <c r="P21" s="18"/>
      <c r="Q21" s="3"/>
    </row>
    <row r="22" spans="2:17" x14ac:dyDescent="0.25">
      <c r="B22" s="13"/>
      <c r="F22" s="28" t="s">
        <v>5</v>
      </c>
      <c r="G22" s="47">
        <v>1404.8979999999997</v>
      </c>
      <c r="H22" s="49">
        <f>+G22/G25</f>
        <v>0.95074125917684771</v>
      </c>
      <c r="I22" s="47">
        <v>335.58900000000006</v>
      </c>
      <c r="J22" s="49">
        <f>+I22/I25</f>
        <v>2.5611854819593178E-2</v>
      </c>
      <c r="K22" s="47">
        <f>+I22+G22</f>
        <v>1740.4869999999996</v>
      </c>
      <c r="L22" s="49">
        <f>+K22/K25</f>
        <v>0.11937034278732973</v>
      </c>
      <c r="P22" s="18"/>
      <c r="Q22" s="3"/>
    </row>
    <row r="23" spans="2:17" x14ac:dyDescent="0.25">
      <c r="B23" s="13"/>
      <c r="F23" s="28" t="s">
        <v>185</v>
      </c>
      <c r="G23" s="47">
        <v>31.779001000000001</v>
      </c>
      <c r="H23" s="49">
        <f>+G23/G25</f>
        <v>2.1505908205522617E-2</v>
      </c>
      <c r="I23" s="47">
        <v>702.18958000000009</v>
      </c>
      <c r="J23" s="49">
        <f>+I23/I25</f>
        <v>5.35904859181651E-2</v>
      </c>
      <c r="K23" s="47">
        <f>+I23+G23</f>
        <v>733.96858100000009</v>
      </c>
      <c r="L23" s="49">
        <f>+K23/K25</f>
        <v>5.0338831091010741E-2</v>
      </c>
      <c r="P23" s="18"/>
      <c r="Q23" s="3"/>
    </row>
    <row r="24" spans="2:17" x14ac:dyDescent="0.25">
      <c r="B24" s="13"/>
      <c r="F24" s="28" t="s">
        <v>6</v>
      </c>
      <c r="G24" s="47">
        <v>41.009999999999984</v>
      </c>
      <c r="H24" s="49">
        <f>+G24/G25</f>
        <v>2.775283261762955E-2</v>
      </c>
      <c r="I24" s="47">
        <v>12065.099066458977</v>
      </c>
      <c r="J24" s="49">
        <f>+I24/I25</f>
        <v>0.92079765926224177</v>
      </c>
      <c r="K24" s="47">
        <f>+I24+G24</f>
        <v>12106.109066458977</v>
      </c>
      <c r="L24" s="49">
        <f>+K24/K25</f>
        <v>0.8302908261216595</v>
      </c>
      <c r="P24" s="18"/>
      <c r="Q24" s="3"/>
    </row>
    <row r="25" spans="2:17" x14ac:dyDescent="0.25">
      <c r="B25" s="13"/>
      <c r="F25" s="38" t="s">
        <v>1</v>
      </c>
      <c r="G25" s="48">
        <f t="shared" ref="G25:L25" si="1">SUM(G22:G24)</f>
        <v>1477.6870009999998</v>
      </c>
      <c r="H25" s="50">
        <f t="shared" si="1"/>
        <v>0.99999999999999978</v>
      </c>
      <c r="I25" s="48">
        <f t="shared" si="1"/>
        <v>13102.877646458977</v>
      </c>
      <c r="J25" s="50">
        <f t="shared" si="1"/>
        <v>1</v>
      </c>
      <c r="K25" s="48">
        <f t="shared" si="1"/>
        <v>14580.564647458978</v>
      </c>
      <c r="L25" s="50">
        <f t="shared" si="1"/>
        <v>1</v>
      </c>
      <c r="P25" s="18"/>
      <c r="Q25" s="3"/>
    </row>
    <row r="26" spans="2:17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  <c r="Q26" s="3"/>
    </row>
    <row r="27" spans="2:17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7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7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7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7" x14ac:dyDescent="0.25">
      <c r="B32" s="13"/>
      <c r="E32" s="156" t="s">
        <v>31</v>
      </c>
      <c r="F32" s="156"/>
      <c r="G32" s="156"/>
      <c r="H32" s="156"/>
      <c r="I32" s="156"/>
      <c r="J32" s="156"/>
      <c r="K32" s="156"/>
      <c r="L32" s="156"/>
      <c r="M32" s="156"/>
      <c r="N32" s="12"/>
      <c r="O32" s="12"/>
      <c r="P32" s="14"/>
    </row>
    <row r="33" spans="2:16" x14ac:dyDescent="0.25">
      <c r="B33" s="13"/>
      <c r="E33" s="31" t="s">
        <v>32</v>
      </c>
      <c r="F33" s="31" t="s">
        <v>23</v>
      </c>
      <c r="G33" s="31" t="s">
        <v>24</v>
      </c>
      <c r="H33" s="31" t="s">
        <v>25</v>
      </c>
      <c r="I33" s="31" t="s">
        <v>26</v>
      </c>
      <c r="J33" s="31" t="s">
        <v>27</v>
      </c>
      <c r="K33" s="31" t="s">
        <v>28</v>
      </c>
      <c r="L33" s="31" t="s">
        <v>29</v>
      </c>
      <c r="M33" s="31" t="s">
        <v>30</v>
      </c>
      <c r="O33" s="12"/>
      <c r="P33" s="14"/>
    </row>
    <row r="34" spans="2:16" x14ac:dyDescent="0.25">
      <c r="B34" s="13"/>
      <c r="E34" s="28" t="s">
        <v>88</v>
      </c>
      <c r="F34" s="28" t="s">
        <v>70</v>
      </c>
      <c r="G34" s="28" t="s">
        <v>83</v>
      </c>
      <c r="H34" s="28" t="s">
        <v>21</v>
      </c>
      <c r="I34" s="28" t="s">
        <v>22</v>
      </c>
      <c r="J34" s="28" t="s">
        <v>19</v>
      </c>
      <c r="K34" s="28" t="s">
        <v>5</v>
      </c>
      <c r="L34" s="28" t="s">
        <v>20</v>
      </c>
      <c r="M34" s="28" t="s">
        <v>5</v>
      </c>
      <c r="O34" s="12"/>
      <c r="P34" s="14"/>
    </row>
    <row r="35" spans="2:16" x14ac:dyDescent="0.25">
      <c r="B35" s="13"/>
      <c r="E35" s="28" t="s">
        <v>89</v>
      </c>
      <c r="F35" s="28" t="s">
        <v>84</v>
      </c>
      <c r="G35" s="28" t="s">
        <v>85</v>
      </c>
      <c r="H35" s="28" t="s">
        <v>86</v>
      </c>
      <c r="I35" s="28" t="s">
        <v>46</v>
      </c>
      <c r="J35" s="28" t="s">
        <v>46</v>
      </c>
      <c r="K35" s="28" t="s">
        <v>47</v>
      </c>
      <c r="L35" s="28" t="s">
        <v>48</v>
      </c>
      <c r="M35" s="28" t="s">
        <v>47</v>
      </c>
      <c r="O35" s="12"/>
      <c r="P35" s="14"/>
    </row>
    <row r="36" spans="2:16" x14ac:dyDescent="0.25">
      <c r="B36" s="13"/>
      <c r="E36" s="28" t="s">
        <v>84</v>
      </c>
      <c r="F36" s="28" t="s">
        <v>84</v>
      </c>
      <c r="G36" s="28" t="s">
        <v>87</v>
      </c>
      <c r="H36" s="28" t="s">
        <v>17</v>
      </c>
      <c r="I36" s="28" t="s">
        <v>18</v>
      </c>
      <c r="J36" s="28" t="s">
        <v>19</v>
      </c>
      <c r="K36" s="28" t="s">
        <v>5</v>
      </c>
      <c r="L36" s="28" t="s">
        <v>20</v>
      </c>
      <c r="M36" s="28" t="s">
        <v>5</v>
      </c>
      <c r="O36" s="12"/>
      <c r="P36" s="14"/>
    </row>
    <row r="37" spans="2:16" x14ac:dyDescent="0.25">
      <c r="B37" s="13"/>
      <c r="C37" s="12"/>
      <c r="D37" s="12"/>
      <c r="E37" s="154" t="s">
        <v>33</v>
      </c>
      <c r="F37" s="154"/>
      <c r="G37" s="154"/>
      <c r="H37" s="154"/>
      <c r="I37" s="154"/>
      <c r="J37" s="154"/>
      <c r="K37" s="154"/>
      <c r="L37" s="154"/>
      <c r="M37" s="154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19" t="s">
        <v>34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156" t="s">
        <v>45</v>
      </c>
      <c r="G47" s="156"/>
      <c r="H47" s="156"/>
      <c r="I47" s="156"/>
      <c r="J47" s="156"/>
      <c r="K47" s="156"/>
      <c r="L47" s="156"/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43" t="s">
        <v>40</v>
      </c>
      <c r="G48" s="170" t="s">
        <v>32</v>
      </c>
      <c r="H48" s="170"/>
      <c r="I48" s="43" t="s">
        <v>25</v>
      </c>
      <c r="J48" s="43" t="s">
        <v>41</v>
      </c>
      <c r="K48" s="43" t="s">
        <v>42</v>
      </c>
      <c r="L48" s="43" t="s">
        <v>43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54" t="s">
        <v>44</v>
      </c>
      <c r="G49" s="154"/>
      <c r="H49" s="154"/>
      <c r="I49" s="154"/>
      <c r="J49" s="154"/>
      <c r="K49" s="154"/>
      <c r="L49" s="154"/>
      <c r="M49" s="22"/>
      <c r="N49" s="22"/>
      <c r="O49" s="12"/>
      <c r="P49" s="14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</sheetData>
  <sortState ref="K11:L23">
    <sortCondition descending="1" ref="K12:K24"/>
  </sortState>
  <mergeCells count="15">
    <mergeCell ref="F49:L49"/>
    <mergeCell ref="E37:M37"/>
    <mergeCell ref="E32:M32"/>
    <mergeCell ref="G48:H48"/>
    <mergeCell ref="F47:L47"/>
    <mergeCell ref="E17:M17"/>
    <mergeCell ref="F26:L26"/>
    <mergeCell ref="F20:L20"/>
    <mergeCell ref="E9:M9"/>
    <mergeCell ref="B1:P2"/>
    <mergeCell ref="F11:G11"/>
    <mergeCell ref="H11:I11"/>
    <mergeCell ref="J11:K11"/>
    <mergeCell ref="L11:M11"/>
    <mergeCell ref="E11:E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B6" sqref="B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8" t="s">
        <v>190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15" customHeight="1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63" t="s">
        <v>9</v>
      </c>
      <c r="F9" s="163"/>
      <c r="G9" s="163"/>
      <c r="H9" s="163"/>
      <c r="I9" s="163"/>
      <c r="J9" s="163"/>
      <c r="K9" s="163"/>
      <c r="L9" s="163"/>
      <c r="M9" s="163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69" t="s">
        <v>13</v>
      </c>
      <c r="F11" s="166" t="s">
        <v>5</v>
      </c>
      <c r="G11" s="166"/>
      <c r="H11" s="166" t="s">
        <v>185</v>
      </c>
      <c r="I11" s="166"/>
      <c r="J11" s="166" t="s">
        <v>6</v>
      </c>
      <c r="K11" s="166"/>
      <c r="L11" s="166" t="s">
        <v>1</v>
      </c>
      <c r="M11" s="166"/>
      <c r="P11" s="18"/>
    </row>
    <row r="12" spans="2:16" x14ac:dyDescent="0.25">
      <c r="B12" s="13"/>
      <c r="E12" s="169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643.43799999999999</v>
      </c>
      <c r="G13" s="35">
        <f>+F13/F15</f>
        <v>0.50936579233605705</v>
      </c>
      <c r="H13" s="45">
        <v>92.015232999999995</v>
      </c>
      <c r="I13" s="35">
        <f>+H13/H15</f>
        <v>5.042406644840839E-2</v>
      </c>
      <c r="J13" s="45">
        <v>155.39100000000005</v>
      </c>
      <c r="K13" s="35">
        <f>+J13/J15</f>
        <v>2.742131353368903E-2</v>
      </c>
      <c r="L13" s="45">
        <f>+J13+H13+F13</f>
        <v>890.84423300000003</v>
      </c>
      <c r="M13" s="35">
        <f>+L13/L15</f>
        <v>0.10175450719470673</v>
      </c>
      <c r="P13" s="18"/>
    </row>
    <row r="14" spans="2:16" x14ac:dyDescent="0.25">
      <c r="B14" s="13"/>
      <c r="E14" s="28" t="s">
        <v>8</v>
      </c>
      <c r="F14" s="45">
        <v>619.77599999999984</v>
      </c>
      <c r="G14" s="35">
        <f>+F14/F15</f>
        <v>0.49063420766394283</v>
      </c>
      <c r="H14" s="45">
        <v>1732.8124630000002</v>
      </c>
      <c r="I14" s="35">
        <f>+H14/H15</f>
        <v>0.94957593355159153</v>
      </c>
      <c r="J14" s="45">
        <v>5511.4053702428473</v>
      </c>
      <c r="K14" s="35">
        <f>+J14/J15</f>
        <v>0.97257868646631107</v>
      </c>
      <c r="L14" s="45">
        <f>+J14+H14+F14</f>
        <v>7863.9938332428474</v>
      </c>
      <c r="M14" s="35">
        <f>+L14/L15</f>
        <v>0.89824549280529342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1263.2139999999999</v>
      </c>
      <c r="G15" s="36">
        <f t="shared" si="0"/>
        <v>0.99999999999999989</v>
      </c>
      <c r="H15" s="46">
        <f t="shared" si="0"/>
        <v>1824.8276960000003</v>
      </c>
      <c r="I15" s="36">
        <f t="shared" si="0"/>
        <v>0.99999999999999989</v>
      </c>
      <c r="J15" s="46">
        <f t="shared" si="0"/>
        <v>5666.7963702428469</v>
      </c>
      <c r="K15" s="36">
        <f t="shared" si="0"/>
        <v>1</v>
      </c>
      <c r="L15" s="46">
        <f>+J15+H15+F15</f>
        <v>8754.8380662428463</v>
      </c>
      <c r="M15" s="36">
        <f>+M14+M13</f>
        <v>1.0000000000000002</v>
      </c>
      <c r="P15" s="18"/>
    </row>
    <row r="16" spans="2:16" x14ac:dyDescent="0.25">
      <c r="B16" s="13"/>
      <c r="E16" s="41" t="s">
        <v>2</v>
      </c>
      <c r="F16" s="36">
        <f>+F15/L15</f>
        <v>0.14428753455426394</v>
      </c>
      <c r="G16" s="42"/>
      <c r="H16" s="36">
        <f>+H15/L15</f>
        <v>0.20843648759606678</v>
      </c>
      <c r="I16" s="42"/>
      <c r="J16" s="36">
        <f>+J15/L15</f>
        <v>0.64727597784966939</v>
      </c>
      <c r="K16" s="42"/>
      <c r="L16" s="36">
        <f>+J16+H16+F16</f>
        <v>1.0000000000000002</v>
      </c>
      <c r="M16" s="36"/>
      <c r="P16" s="18"/>
    </row>
    <row r="17" spans="2:16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643.43799999999999</v>
      </c>
      <c r="H22" s="49">
        <f>+G22/G25</f>
        <v>0.72227890821402441</v>
      </c>
      <c r="I22" s="47">
        <v>619.77599999999984</v>
      </c>
      <c r="J22" s="49">
        <f>+I22/I25</f>
        <v>7.8811862412718217E-2</v>
      </c>
      <c r="K22" s="47">
        <f>+I22+G22</f>
        <v>1263.2139999999999</v>
      </c>
      <c r="L22" s="49">
        <f>+K22/K25</f>
        <v>0.14428753455426394</v>
      </c>
      <c r="P22" s="18"/>
    </row>
    <row r="23" spans="2:16" x14ac:dyDescent="0.25">
      <c r="B23" s="13"/>
      <c r="F23" s="28" t="s">
        <v>185</v>
      </c>
      <c r="G23" s="47">
        <v>92.015232999999995</v>
      </c>
      <c r="H23" s="49">
        <f>+G23/G25</f>
        <v>0.10328992386259292</v>
      </c>
      <c r="I23" s="47">
        <v>1732.8124630000002</v>
      </c>
      <c r="J23" s="49">
        <f>+I23/I25</f>
        <v>0.2203476375674428</v>
      </c>
      <c r="K23" s="47">
        <f>+I23+G23</f>
        <v>1824.8276960000003</v>
      </c>
      <c r="L23" s="49">
        <f>+K23/K25</f>
        <v>0.20843648759606678</v>
      </c>
      <c r="P23" s="18"/>
    </row>
    <row r="24" spans="2:16" x14ac:dyDescent="0.25">
      <c r="B24" s="13"/>
      <c r="F24" s="28" t="s">
        <v>6</v>
      </c>
      <c r="G24" s="47">
        <v>155.39100000000005</v>
      </c>
      <c r="H24" s="49">
        <f>+G24/G25</f>
        <v>0.17443116792338267</v>
      </c>
      <c r="I24" s="47">
        <v>5511.4053702428473</v>
      </c>
      <c r="J24" s="49">
        <f>+I24/I25</f>
        <v>0.700840500019839</v>
      </c>
      <c r="K24" s="47">
        <f>+I24+G24</f>
        <v>5666.7963702428469</v>
      </c>
      <c r="L24" s="49">
        <f>+K24/K25</f>
        <v>0.64727597784966939</v>
      </c>
      <c r="P24" s="18"/>
    </row>
    <row r="25" spans="2:16" x14ac:dyDescent="0.25">
      <c r="B25" s="13"/>
      <c r="F25" s="44" t="s">
        <v>1</v>
      </c>
      <c r="G25" s="48">
        <f t="shared" ref="G25:L25" si="1">SUM(G22:G24)</f>
        <v>890.84423300000003</v>
      </c>
      <c r="H25" s="50">
        <f t="shared" si="1"/>
        <v>1</v>
      </c>
      <c r="I25" s="48">
        <f t="shared" si="1"/>
        <v>7863.9938332428474</v>
      </c>
      <c r="J25" s="50">
        <f t="shared" si="1"/>
        <v>1</v>
      </c>
      <c r="K25" s="48">
        <f t="shared" si="1"/>
        <v>8754.8380662428463</v>
      </c>
      <c r="L25" s="50">
        <f t="shared" si="1"/>
        <v>1</v>
      </c>
      <c r="P25" s="18"/>
    </row>
    <row r="26" spans="2:16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56" t="s">
        <v>31</v>
      </c>
      <c r="F32" s="156"/>
      <c r="G32" s="156"/>
      <c r="H32" s="156"/>
      <c r="I32" s="156"/>
      <c r="J32" s="156"/>
      <c r="K32" s="156"/>
      <c r="L32" s="156"/>
      <c r="M32" s="156"/>
      <c r="N32" s="12"/>
      <c r="O32" s="12"/>
      <c r="P32" s="14"/>
    </row>
    <row r="33" spans="2:16" x14ac:dyDescent="0.25">
      <c r="B33" s="13"/>
      <c r="E33" s="31" t="s">
        <v>32</v>
      </c>
      <c r="F33" s="31" t="s">
        <v>23</v>
      </c>
      <c r="G33" s="31" t="s">
        <v>24</v>
      </c>
      <c r="H33" s="31" t="s">
        <v>25</v>
      </c>
      <c r="I33" s="31" t="s">
        <v>26</v>
      </c>
      <c r="J33" s="31" t="s">
        <v>27</v>
      </c>
      <c r="K33" s="31" t="s">
        <v>28</v>
      </c>
      <c r="L33" s="31" t="s">
        <v>29</v>
      </c>
      <c r="M33" s="31" t="s">
        <v>30</v>
      </c>
      <c r="O33" s="12"/>
      <c r="P33" s="14"/>
    </row>
    <row r="34" spans="2:16" x14ac:dyDescent="0.25">
      <c r="B34" s="13"/>
      <c r="E34" s="51" t="s">
        <v>108</v>
      </c>
      <c r="F34" s="51" t="s">
        <v>90</v>
      </c>
      <c r="G34" s="51" t="s">
        <v>90</v>
      </c>
      <c r="H34" s="51" t="s">
        <v>91</v>
      </c>
      <c r="I34" s="51" t="s">
        <v>46</v>
      </c>
      <c r="J34" s="51" t="s">
        <v>46</v>
      </c>
      <c r="K34" s="51" t="s">
        <v>47</v>
      </c>
      <c r="L34" s="51" t="s">
        <v>49</v>
      </c>
      <c r="M34" s="51" t="s">
        <v>47</v>
      </c>
      <c r="O34" s="12"/>
      <c r="P34" s="14"/>
    </row>
    <row r="35" spans="2:16" x14ac:dyDescent="0.25">
      <c r="B35" s="13"/>
      <c r="E35" s="51" t="s">
        <v>93</v>
      </c>
      <c r="F35" s="51" t="s">
        <v>92</v>
      </c>
      <c r="G35" s="51" t="s">
        <v>93</v>
      </c>
      <c r="H35" s="51" t="s">
        <v>94</v>
      </c>
      <c r="I35" s="51" t="s">
        <v>18</v>
      </c>
      <c r="J35" s="51" t="s">
        <v>19</v>
      </c>
      <c r="K35" s="51" t="s">
        <v>95</v>
      </c>
      <c r="L35" s="51" t="s">
        <v>49</v>
      </c>
      <c r="M35" s="51" t="s">
        <v>47</v>
      </c>
      <c r="O35" s="12"/>
      <c r="P35" s="14"/>
    </row>
    <row r="36" spans="2:16" x14ac:dyDescent="0.25">
      <c r="B36" s="13"/>
      <c r="E36" s="51" t="s">
        <v>109</v>
      </c>
      <c r="F36" s="51" t="s">
        <v>96</v>
      </c>
      <c r="G36" s="51" t="s">
        <v>97</v>
      </c>
      <c r="H36" s="51" t="s">
        <v>98</v>
      </c>
      <c r="I36" s="51" t="s">
        <v>46</v>
      </c>
      <c r="J36" s="51" t="s">
        <v>46</v>
      </c>
      <c r="K36" s="51" t="s">
        <v>47</v>
      </c>
      <c r="L36" s="51" t="s">
        <v>49</v>
      </c>
      <c r="M36" s="51" t="s">
        <v>47</v>
      </c>
      <c r="O36" s="12"/>
      <c r="P36" s="14"/>
    </row>
    <row r="37" spans="2:16" x14ac:dyDescent="0.25">
      <c r="B37" s="13"/>
      <c r="C37" s="12"/>
      <c r="D37" s="12"/>
      <c r="E37" s="51" t="s">
        <v>99</v>
      </c>
      <c r="F37" s="51" t="s">
        <v>90</v>
      </c>
      <c r="G37" s="51" t="s">
        <v>99</v>
      </c>
      <c r="H37" s="51" t="s">
        <v>100</v>
      </c>
      <c r="I37" s="51" t="s">
        <v>46</v>
      </c>
      <c r="J37" s="51" t="s">
        <v>46</v>
      </c>
      <c r="K37" s="51" t="s">
        <v>47</v>
      </c>
      <c r="L37" s="51" t="s">
        <v>49</v>
      </c>
      <c r="M37" s="51" t="s">
        <v>47</v>
      </c>
      <c r="O37" s="12"/>
      <c r="P37" s="14"/>
    </row>
    <row r="38" spans="2:16" x14ac:dyDescent="0.25">
      <c r="B38" s="13"/>
      <c r="C38" s="12"/>
      <c r="D38" s="12"/>
      <c r="E38" s="51" t="s">
        <v>110</v>
      </c>
      <c r="F38" s="51" t="s">
        <v>101</v>
      </c>
      <c r="G38" s="51" t="s">
        <v>102</v>
      </c>
      <c r="H38" s="51" t="s">
        <v>21</v>
      </c>
      <c r="I38" s="51" t="s">
        <v>22</v>
      </c>
      <c r="J38" s="51" t="s">
        <v>19</v>
      </c>
      <c r="K38" s="51" t="s">
        <v>5</v>
      </c>
      <c r="L38" s="51" t="s">
        <v>20</v>
      </c>
      <c r="M38" s="51" t="s">
        <v>103</v>
      </c>
      <c r="N38" s="12"/>
      <c r="O38" s="12"/>
      <c r="P38" s="14"/>
    </row>
    <row r="39" spans="2:16" x14ac:dyDescent="0.25">
      <c r="B39" s="13"/>
      <c r="C39" s="12"/>
      <c r="D39" s="12"/>
      <c r="E39" s="51" t="s">
        <v>111</v>
      </c>
      <c r="F39" s="51" t="s">
        <v>96</v>
      </c>
      <c r="G39" s="51" t="s">
        <v>104</v>
      </c>
      <c r="H39" s="51" t="s">
        <v>105</v>
      </c>
      <c r="I39" s="51" t="s">
        <v>18</v>
      </c>
      <c r="J39" s="51" t="s">
        <v>19</v>
      </c>
      <c r="K39" s="51" t="s">
        <v>95</v>
      </c>
      <c r="L39" s="51" t="s">
        <v>49</v>
      </c>
      <c r="M39" s="51" t="s">
        <v>47</v>
      </c>
      <c r="N39" s="12"/>
      <c r="O39" s="12"/>
      <c r="P39" s="14"/>
    </row>
    <row r="40" spans="2:16" x14ac:dyDescent="0.25">
      <c r="B40" s="13"/>
      <c r="C40" s="12"/>
      <c r="D40" s="12"/>
      <c r="E40" s="51" t="s">
        <v>106</v>
      </c>
      <c r="F40" s="51" t="s">
        <v>90</v>
      </c>
      <c r="G40" s="51" t="s">
        <v>106</v>
      </c>
      <c r="H40" s="51" t="s">
        <v>107</v>
      </c>
      <c r="I40" s="51" t="s">
        <v>18</v>
      </c>
      <c r="J40" s="51" t="s">
        <v>19</v>
      </c>
      <c r="K40" s="51" t="s">
        <v>95</v>
      </c>
      <c r="L40" s="51" t="s">
        <v>49</v>
      </c>
      <c r="M40" s="51" t="s">
        <v>47</v>
      </c>
      <c r="N40" s="12"/>
      <c r="O40" s="12"/>
      <c r="P40" s="14"/>
    </row>
    <row r="41" spans="2:16" x14ac:dyDescent="0.25">
      <c r="B41" s="13"/>
      <c r="C41" s="12"/>
      <c r="D41" s="12"/>
      <c r="E41" s="154" t="s">
        <v>33</v>
      </c>
      <c r="F41" s="154"/>
      <c r="G41" s="154"/>
      <c r="H41" s="154"/>
      <c r="I41" s="154"/>
      <c r="J41" s="154"/>
      <c r="K41" s="154"/>
      <c r="L41" s="154"/>
      <c r="M41" s="154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19" t="s">
        <v>34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156" t="s">
        <v>45</v>
      </c>
      <c r="G47" s="156"/>
      <c r="H47" s="156"/>
      <c r="I47" s="156"/>
      <c r="J47" s="156"/>
      <c r="K47" s="156"/>
      <c r="L47" s="156"/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43" t="s">
        <v>40</v>
      </c>
      <c r="G48" s="170" t="s">
        <v>32</v>
      </c>
      <c r="H48" s="170"/>
      <c r="I48" s="43" t="s">
        <v>25</v>
      </c>
      <c r="J48" s="43" t="s">
        <v>41</v>
      </c>
      <c r="K48" s="43" t="s">
        <v>42</v>
      </c>
      <c r="L48" s="43" t="s">
        <v>43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51" t="s">
        <v>126</v>
      </c>
      <c r="G49" s="51" t="s">
        <v>127</v>
      </c>
      <c r="H49" s="51"/>
      <c r="I49" s="51" t="s">
        <v>124</v>
      </c>
      <c r="J49" s="51" t="s">
        <v>35</v>
      </c>
      <c r="K49" s="51" t="s">
        <v>36</v>
      </c>
      <c r="L49" s="51" t="s">
        <v>125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51" t="s">
        <v>128</v>
      </c>
      <c r="G50" s="51" t="s">
        <v>129</v>
      </c>
      <c r="H50" s="51"/>
      <c r="I50" s="51" t="s">
        <v>124</v>
      </c>
      <c r="J50" s="51" t="s">
        <v>35</v>
      </c>
      <c r="K50" s="51" t="s">
        <v>36</v>
      </c>
      <c r="L50" s="51" t="s">
        <v>63</v>
      </c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51" t="s">
        <v>128</v>
      </c>
      <c r="G51" s="51" t="s">
        <v>130</v>
      </c>
      <c r="H51" s="51"/>
      <c r="I51" s="51" t="s">
        <v>38</v>
      </c>
      <c r="J51" s="51" t="s">
        <v>37</v>
      </c>
      <c r="K51" s="51" t="s">
        <v>36</v>
      </c>
      <c r="L51" s="51" t="s">
        <v>63</v>
      </c>
      <c r="M51" s="12"/>
      <c r="N51" s="12"/>
      <c r="O51" s="12"/>
      <c r="P51" s="14"/>
    </row>
    <row r="52" spans="2:16" x14ac:dyDescent="0.25">
      <c r="B52" s="13"/>
      <c r="C52" s="12"/>
      <c r="D52" s="12"/>
      <c r="E52" s="12"/>
      <c r="F52" s="154" t="s">
        <v>44</v>
      </c>
      <c r="G52" s="154"/>
      <c r="H52" s="154"/>
      <c r="I52" s="154"/>
      <c r="J52" s="154"/>
      <c r="K52" s="154"/>
      <c r="L52" s="154"/>
      <c r="M52" s="22"/>
      <c r="N52" s="22"/>
      <c r="O52" s="12"/>
      <c r="P52" s="14"/>
    </row>
    <row r="53" spans="2:16" x14ac:dyDescent="0.2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 x14ac:dyDescent="0.2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4"/>
    </row>
    <row r="55" spans="2:16" x14ac:dyDescent="0.2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4"/>
    </row>
    <row r="56" spans="2:16" x14ac:dyDescent="0.2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</row>
  </sheetData>
  <sortState ref="H35:I47">
    <sortCondition descending="1" ref="H35:H47"/>
  </sortState>
  <mergeCells count="15">
    <mergeCell ref="F52:L52"/>
    <mergeCell ref="F47:L47"/>
    <mergeCell ref="G48:H48"/>
    <mergeCell ref="E17:M17"/>
    <mergeCell ref="F20:L20"/>
    <mergeCell ref="F26:L26"/>
    <mergeCell ref="E32:M32"/>
    <mergeCell ref="E41:M41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C6" sqref="C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8" t="s">
        <v>191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15" customHeight="1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63" t="s">
        <v>9</v>
      </c>
      <c r="F9" s="163"/>
      <c r="G9" s="163"/>
      <c r="H9" s="163"/>
      <c r="I9" s="163"/>
      <c r="J9" s="163"/>
      <c r="K9" s="163"/>
      <c r="L9" s="163"/>
      <c r="M9" s="163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69" t="s">
        <v>13</v>
      </c>
      <c r="F11" s="166" t="s">
        <v>5</v>
      </c>
      <c r="G11" s="166"/>
      <c r="H11" s="166" t="s">
        <v>185</v>
      </c>
      <c r="I11" s="166"/>
      <c r="J11" s="166" t="s">
        <v>6</v>
      </c>
      <c r="K11" s="166"/>
      <c r="L11" s="166" t="s">
        <v>1</v>
      </c>
      <c r="M11" s="166"/>
      <c r="P11" s="18"/>
    </row>
    <row r="12" spans="2:16" x14ac:dyDescent="0.25">
      <c r="B12" s="13"/>
      <c r="E12" s="169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450.82100000000003</v>
      </c>
      <c r="G13" s="35">
        <f>+F13/F15</f>
        <v>0.96113838852657185</v>
      </c>
      <c r="H13" s="45">
        <v>213.75100000000006</v>
      </c>
      <c r="I13" s="35">
        <f>+H13/H15</f>
        <v>0.32237198261631816</v>
      </c>
      <c r="J13" s="45">
        <v>27.549999999999997</v>
      </c>
      <c r="K13" s="35">
        <f>+J13/J15</f>
        <v>1.3395863571274015E-2</v>
      </c>
      <c r="L13" s="45">
        <f>+J13+H13+F13</f>
        <v>692.12200000000007</v>
      </c>
      <c r="M13" s="35">
        <f>+L13/L15</f>
        <v>0.21705385021814338</v>
      </c>
      <c r="P13" s="18"/>
    </row>
    <row r="14" spans="2:16" x14ac:dyDescent="0.25">
      <c r="B14" s="13"/>
      <c r="E14" s="28" t="s">
        <v>8</v>
      </c>
      <c r="F14" s="45">
        <v>18.228000000000002</v>
      </c>
      <c r="G14" s="35">
        <f>+F14/F15</f>
        <v>3.8861611473428148E-2</v>
      </c>
      <c r="H14" s="45">
        <v>449.30600099999998</v>
      </c>
      <c r="I14" s="35">
        <f>+H14/H15</f>
        <v>0.67762801738368184</v>
      </c>
      <c r="J14" s="45">
        <v>2029.0549999999998</v>
      </c>
      <c r="K14" s="35">
        <f>+J14/J15</f>
        <v>0.98660413642872591</v>
      </c>
      <c r="L14" s="45">
        <f>+J14+H14+F14</f>
        <v>2496.5890009999998</v>
      </c>
      <c r="M14" s="35">
        <f>+L14/L15</f>
        <v>0.7829461497818565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469.04900000000004</v>
      </c>
      <c r="G15" s="36">
        <f t="shared" si="0"/>
        <v>1</v>
      </c>
      <c r="H15" s="46">
        <f t="shared" si="0"/>
        <v>663.05700100000001</v>
      </c>
      <c r="I15" s="36">
        <f t="shared" si="0"/>
        <v>1</v>
      </c>
      <c r="J15" s="46">
        <f t="shared" si="0"/>
        <v>2056.605</v>
      </c>
      <c r="K15" s="36">
        <f t="shared" si="0"/>
        <v>0.99999999999999989</v>
      </c>
      <c r="L15" s="46">
        <f>+J15+H15+F15</f>
        <v>3188.7110010000001</v>
      </c>
      <c r="M15" s="36">
        <f>+M14+M13</f>
        <v>0.99999999999999989</v>
      </c>
      <c r="P15" s="18"/>
    </row>
    <row r="16" spans="2:16" x14ac:dyDescent="0.25">
      <c r="B16" s="13"/>
      <c r="E16" s="41" t="s">
        <v>2</v>
      </c>
      <c r="F16" s="36">
        <f>+F15/L15</f>
        <v>0.14709674217980345</v>
      </c>
      <c r="G16" s="42"/>
      <c r="H16" s="36">
        <f>+H15/L15</f>
        <v>0.20793888213515152</v>
      </c>
      <c r="I16" s="42"/>
      <c r="J16" s="36">
        <f>+J15/L15</f>
        <v>0.64496437568504505</v>
      </c>
      <c r="K16" s="42"/>
      <c r="L16" s="36">
        <f>+J16+H16+F16</f>
        <v>1</v>
      </c>
      <c r="M16" s="36"/>
      <c r="P16" s="18"/>
    </row>
    <row r="17" spans="2:16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450.82100000000003</v>
      </c>
      <c r="H22" s="49">
        <f>+G22/G25</f>
        <v>0.65136059827602644</v>
      </c>
      <c r="I22" s="47">
        <v>18.228000000000002</v>
      </c>
      <c r="J22" s="49">
        <f>+I22/I25</f>
        <v>7.3011617021058895E-3</v>
      </c>
      <c r="K22" s="47">
        <f>+I22+G22</f>
        <v>469.04900000000004</v>
      </c>
      <c r="L22" s="49">
        <f>+K22/K25</f>
        <v>0.14709674217980345</v>
      </c>
      <c r="P22" s="18"/>
    </row>
    <row r="23" spans="2:16" x14ac:dyDescent="0.25">
      <c r="B23" s="13"/>
      <c r="F23" s="28" t="s">
        <v>185</v>
      </c>
      <c r="G23" s="47">
        <v>213.75100000000006</v>
      </c>
      <c r="H23" s="49">
        <f>+G23/G25</f>
        <v>0.30883428066150193</v>
      </c>
      <c r="I23" s="47">
        <v>449.30600099999998</v>
      </c>
      <c r="J23" s="49">
        <f>+I23/I25</f>
        <v>0.17996794859707868</v>
      </c>
      <c r="K23" s="47">
        <f>+I23+G23</f>
        <v>663.05700100000001</v>
      </c>
      <c r="L23" s="49">
        <f>+K23/K25</f>
        <v>0.20793888213515152</v>
      </c>
      <c r="P23" s="18"/>
    </row>
    <row r="24" spans="2:16" ht="15" customHeight="1" x14ac:dyDescent="0.25">
      <c r="B24" s="13"/>
      <c r="F24" s="28" t="s">
        <v>6</v>
      </c>
      <c r="G24" s="47">
        <v>27.549999999999997</v>
      </c>
      <c r="H24" s="49">
        <f>+G24/G25</f>
        <v>3.9805121062471638E-2</v>
      </c>
      <c r="I24" s="47">
        <v>2029.0549999999998</v>
      </c>
      <c r="J24" s="49">
        <f>+I24/I25</f>
        <v>0.81273088970081542</v>
      </c>
      <c r="K24" s="47">
        <f>+I24+G24</f>
        <v>2056.605</v>
      </c>
      <c r="L24" s="49">
        <f>+K24/K25</f>
        <v>0.64496437568504505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692.12200000000007</v>
      </c>
      <c r="H25" s="50">
        <f t="shared" si="1"/>
        <v>1</v>
      </c>
      <c r="I25" s="48">
        <f t="shared" si="1"/>
        <v>2496.5890009999998</v>
      </c>
      <c r="J25" s="50">
        <f t="shared" si="1"/>
        <v>1</v>
      </c>
      <c r="K25" s="48">
        <f t="shared" si="1"/>
        <v>3188.7110010000001</v>
      </c>
      <c r="L25" s="50">
        <f t="shared" si="1"/>
        <v>1</v>
      </c>
      <c r="P25" s="18"/>
    </row>
    <row r="26" spans="2:16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56" t="s">
        <v>31</v>
      </c>
      <c r="F32" s="156"/>
      <c r="G32" s="156"/>
      <c r="H32" s="156"/>
      <c r="I32" s="156"/>
      <c r="J32" s="156"/>
      <c r="K32" s="156"/>
      <c r="L32" s="156"/>
      <c r="M32" s="156"/>
      <c r="N32" s="12"/>
      <c r="O32" s="12"/>
      <c r="P32" s="14"/>
    </row>
    <row r="33" spans="2:16" x14ac:dyDescent="0.25">
      <c r="B33" s="13"/>
      <c r="E33" s="31" t="s">
        <v>32</v>
      </c>
      <c r="F33" s="31" t="s">
        <v>23</v>
      </c>
      <c r="G33" s="31" t="s">
        <v>24</v>
      </c>
      <c r="H33" s="31" t="s">
        <v>25</v>
      </c>
      <c r="I33" s="31" t="s">
        <v>26</v>
      </c>
      <c r="J33" s="31" t="s">
        <v>27</v>
      </c>
      <c r="K33" s="31" t="s">
        <v>28</v>
      </c>
      <c r="L33" s="31" t="s">
        <v>29</v>
      </c>
      <c r="M33" s="31" t="s">
        <v>30</v>
      </c>
      <c r="O33" s="12"/>
      <c r="P33" s="14"/>
    </row>
    <row r="34" spans="2:16" x14ac:dyDescent="0.25">
      <c r="B34" s="13"/>
      <c r="E34" s="51" t="s">
        <v>113</v>
      </c>
      <c r="F34" s="51" t="s">
        <v>112</v>
      </c>
      <c r="G34" s="51" t="s">
        <v>112</v>
      </c>
      <c r="H34" s="51" t="s">
        <v>21</v>
      </c>
      <c r="I34" s="51" t="s">
        <v>22</v>
      </c>
      <c r="J34" s="51" t="s">
        <v>19</v>
      </c>
      <c r="K34" s="51" t="s">
        <v>5</v>
      </c>
      <c r="L34" s="51" t="s">
        <v>20</v>
      </c>
      <c r="M34" s="51" t="s">
        <v>103</v>
      </c>
      <c r="O34" s="12"/>
      <c r="P34" s="14"/>
    </row>
    <row r="35" spans="2:16" x14ac:dyDescent="0.25">
      <c r="B35" s="13"/>
      <c r="E35" s="154" t="s">
        <v>33</v>
      </c>
      <c r="F35" s="154"/>
      <c r="G35" s="154"/>
      <c r="H35" s="154"/>
      <c r="I35" s="154"/>
      <c r="J35" s="154"/>
      <c r="K35" s="154"/>
      <c r="L35" s="154"/>
      <c r="M35" s="154"/>
      <c r="O35" s="12"/>
      <c r="P35" s="14"/>
    </row>
    <row r="36" spans="2:16" x14ac:dyDescent="0.25">
      <c r="B36" s="13"/>
      <c r="C36" s="12"/>
      <c r="D36" s="12"/>
      <c r="O36" s="12"/>
      <c r="P36" s="14"/>
    </row>
    <row r="37" spans="2:16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56" t="s">
        <v>45</v>
      </c>
      <c r="G46" s="156"/>
      <c r="H46" s="156"/>
      <c r="I46" s="156"/>
      <c r="J46" s="156"/>
      <c r="K46" s="156"/>
      <c r="L46" s="156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40</v>
      </c>
      <c r="G47" s="170" t="s">
        <v>32</v>
      </c>
      <c r="H47" s="170"/>
      <c r="I47" s="43" t="s">
        <v>25</v>
      </c>
      <c r="J47" s="43" t="s">
        <v>41</v>
      </c>
      <c r="K47" s="43" t="s">
        <v>42</v>
      </c>
      <c r="L47" s="43" t="s">
        <v>43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51" t="s">
        <v>131</v>
      </c>
      <c r="G48" s="51" t="s">
        <v>132</v>
      </c>
      <c r="H48" s="51"/>
      <c r="I48" s="51" t="s">
        <v>38</v>
      </c>
      <c r="J48" s="51" t="s">
        <v>37</v>
      </c>
      <c r="K48" s="51" t="s">
        <v>36</v>
      </c>
      <c r="L48" s="51" t="s">
        <v>125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54" t="s">
        <v>44</v>
      </c>
      <c r="G49" s="154"/>
      <c r="H49" s="154"/>
      <c r="I49" s="154"/>
      <c r="J49" s="154"/>
      <c r="K49" s="154"/>
      <c r="L49" s="154"/>
      <c r="M49" s="22"/>
      <c r="N49" s="22"/>
      <c r="O49" s="12"/>
      <c r="P49" s="14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</sheetData>
  <sortState ref="H35:I47">
    <sortCondition descending="1" ref="H35:H47"/>
  </sortState>
  <mergeCells count="15">
    <mergeCell ref="G47:H47"/>
    <mergeCell ref="F49:L49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5:M35"/>
    <mergeCell ref="F46:L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C9" sqref="C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8" t="s">
        <v>192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15" customHeight="1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63" t="s">
        <v>9</v>
      </c>
      <c r="F9" s="163"/>
      <c r="G9" s="163"/>
      <c r="H9" s="163"/>
      <c r="I9" s="163"/>
      <c r="J9" s="163"/>
      <c r="K9" s="163"/>
      <c r="L9" s="163"/>
      <c r="M9" s="163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69" t="s">
        <v>13</v>
      </c>
      <c r="F11" s="166" t="s">
        <v>5</v>
      </c>
      <c r="G11" s="166"/>
      <c r="H11" s="166" t="s">
        <v>185</v>
      </c>
      <c r="I11" s="166"/>
      <c r="J11" s="166" t="s">
        <v>6</v>
      </c>
      <c r="K11" s="166"/>
      <c r="L11" s="166" t="s">
        <v>1</v>
      </c>
      <c r="M11" s="166"/>
      <c r="P11" s="18"/>
    </row>
    <row r="12" spans="2:16" x14ac:dyDescent="0.25">
      <c r="B12" s="13"/>
      <c r="E12" s="169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1403.157999999999</v>
      </c>
      <c r="G13" s="35">
        <f>+F13/F15</f>
        <v>0.8065331601273753</v>
      </c>
      <c r="H13" s="45">
        <v>167.478002</v>
      </c>
      <c r="I13" s="35">
        <f>+H13/H15</f>
        <v>0.28673075685725519</v>
      </c>
      <c r="J13" s="45">
        <v>171.14999999999992</v>
      </c>
      <c r="K13" s="35">
        <f>+J13/J15</f>
        <v>2.5860623234333104E-2</v>
      </c>
      <c r="L13" s="45">
        <f>+J13+H13+F13</f>
        <v>1741.7860019999989</v>
      </c>
      <c r="M13" s="35">
        <f>+L13/L15</f>
        <v>0.19478696424003317</v>
      </c>
      <c r="P13" s="18"/>
    </row>
    <row r="14" spans="2:16" x14ac:dyDescent="0.25">
      <c r="B14" s="13"/>
      <c r="E14" s="28" t="s">
        <v>8</v>
      </c>
      <c r="F14" s="45">
        <v>336.58199999999999</v>
      </c>
      <c r="G14" s="35">
        <f>+F14/F15</f>
        <v>0.19346683987262478</v>
      </c>
      <c r="H14" s="45">
        <v>416.61699999999996</v>
      </c>
      <c r="I14" s="35">
        <f>+H14/H15</f>
        <v>0.71326924314274465</v>
      </c>
      <c r="J14" s="45">
        <v>6447.0199663284839</v>
      </c>
      <c r="K14" s="35">
        <f>+J14/J15</f>
        <v>0.97413937676566698</v>
      </c>
      <c r="L14" s="45">
        <f>+J14+H14+F14</f>
        <v>7200.2189663284844</v>
      </c>
      <c r="M14" s="35">
        <f>+L14/L15</f>
        <v>0.80521303575996706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1739.7399999999989</v>
      </c>
      <c r="G15" s="36">
        <f t="shared" si="0"/>
        <v>1</v>
      </c>
      <c r="H15" s="46">
        <f t="shared" si="0"/>
        <v>584.09500200000002</v>
      </c>
      <c r="I15" s="36">
        <f t="shared" si="0"/>
        <v>0.99999999999999978</v>
      </c>
      <c r="J15" s="46">
        <f t="shared" si="0"/>
        <v>6618.1699663284835</v>
      </c>
      <c r="K15" s="36">
        <f t="shared" si="0"/>
        <v>1</v>
      </c>
      <c r="L15" s="46">
        <f>+J15+H15+F15</f>
        <v>8942.0049683284815</v>
      </c>
      <c r="M15" s="36">
        <f>+M14+M13</f>
        <v>1.0000000000000002</v>
      </c>
      <c r="P15" s="18"/>
    </row>
    <row r="16" spans="2:16" x14ac:dyDescent="0.25">
      <c r="B16" s="13"/>
      <c r="E16" s="41" t="s">
        <v>2</v>
      </c>
      <c r="F16" s="36">
        <f>+F15/L15</f>
        <v>0.19455815627054013</v>
      </c>
      <c r="G16" s="42"/>
      <c r="H16" s="36">
        <f>+H15/L15</f>
        <v>6.5320362051776423E-2</v>
      </c>
      <c r="I16" s="42"/>
      <c r="J16" s="36">
        <f>+J15/L15</f>
        <v>0.74012148167768355</v>
      </c>
      <c r="K16" s="42"/>
      <c r="L16" s="36">
        <f>+J16+H16+F16</f>
        <v>1</v>
      </c>
      <c r="M16" s="36"/>
      <c r="P16" s="18"/>
    </row>
    <row r="17" spans="2:16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1403.157999999999</v>
      </c>
      <c r="H22" s="49">
        <f>+G22/G25</f>
        <v>0.80558575989750081</v>
      </c>
      <c r="I22" s="47">
        <v>336.58199999999999</v>
      </c>
      <c r="J22" s="49">
        <f>+I22/I25</f>
        <v>4.6746078358729272E-2</v>
      </c>
      <c r="K22" s="47">
        <f>+I22+G22</f>
        <v>1739.7399999999989</v>
      </c>
      <c r="L22" s="49">
        <f>+K22/K25</f>
        <v>0.19455815627054013</v>
      </c>
      <c r="P22" s="18"/>
    </row>
    <row r="23" spans="2:16" x14ac:dyDescent="0.25">
      <c r="B23" s="13"/>
      <c r="F23" s="28" t="s">
        <v>185</v>
      </c>
      <c r="G23" s="47">
        <v>167.478002</v>
      </c>
      <c r="H23" s="49">
        <f>+G23/G25</f>
        <v>9.6153030170005982E-2</v>
      </c>
      <c r="I23" s="47">
        <v>416.61699999999996</v>
      </c>
      <c r="J23" s="49">
        <f>+I23/I25</f>
        <v>5.7861712532395415E-2</v>
      </c>
      <c r="K23" s="47">
        <f>+I23+G23</f>
        <v>584.09500200000002</v>
      </c>
      <c r="L23" s="49">
        <f>+K23/K25</f>
        <v>6.5320362051776423E-2</v>
      </c>
      <c r="P23" s="18"/>
    </row>
    <row r="24" spans="2:16" ht="15" customHeight="1" x14ac:dyDescent="0.25">
      <c r="B24" s="13"/>
      <c r="F24" s="28" t="s">
        <v>6</v>
      </c>
      <c r="G24" s="47">
        <v>171.14999999999992</v>
      </c>
      <c r="H24" s="49">
        <f>+G24/G25</f>
        <v>9.826120993249321E-2</v>
      </c>
      <c r="I24" s="47">
        <v>6447.0199663284839</v>
      </c>
      <c r="J24" s="49">
        <f>+I24/I25</f>
        <v>0.8953922091088754</v>
      </c>
      <c r="K24" s="47">
        <f>+I24+G24</f>
        <v>6618.1699663284835</v>
      </c>
      <c r="L24" s="49">
        <f>+K24/K25</f>
        <v>0.74012148167768355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1741.7860019999989</v>
      </c>
      <c r="H25" s="50">
        <f t="shared" si="1"/>
        <v>1</v>
      </c>
      <c r="I25" s="48">
        <f t="shared" si="1"/>
        <v>7200.2189663284835</v>
      </c>
      <c r="J25" s="50">
        <f t="shared" si="1"/>
        <v>1</v>
      </c>
      <c r="K25" s="48">
        <f t="shared" si="1"/>
        <v>8942.0049683284815</v>
      </c>
      <c r="L25" s="50">
        <f t="shared" si="1"/>
        <v>1</v>
      </c>
      <c r="P25" s="18"/>
    </row>
    <row r="26" spans="2:16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56" t="s">
        <v>31</v>
      </c>
      <c r="F32" s="156"/>
      <c r="G32" s="156"/>
      <c r="H32" s="156"/>
      <c r="I32" s="156"/>
      <c r="J32" s="156"/>
      <c r="K32" s="156"/>
      <c r="L32" s="156"/>
      <c r="M32" s="156"/>
      <c r="N32" s="12"/>
      <c r="O32" s="12"/>
      <c r="P32" s="14"/>
    </row>
    <row r="33" spans="2:16" x14ac:dyDescent="0.25">
      <c r="B33" s="13"/>
      <c r="E33" s="31" t="s">
        <v>32</v>
      </c>
      <c r="F33" s="31" t="s">
        <v>23</v>
      </c>
      <c r="G33" s="31" t="s">
        <v>24</v>
      </c>
      <c r="H33" s="31" t="s">
        <v>25</v>
      </c>
      <c r="I33" s="31" t="s">
        <v>26</v>
      </c>
      <c r="J33" s="31" t="s">
        <v>27</v>
      </c>
      <c r="K33" s="31" t="s">
        <v>28</v>
      </c>
      <c r="L33" s="31" t="s">
        <v>29</v>
      </c>
      <c r="M33" s="31" t="s">
        <v>30</v>
      </c>
      <c r="O33" s="12"/>
      <c r="P33" s="14"/>
    </row>
    <row r="34" spans="2:16" x14ac:dyDescent="0.25">
      <c r="B34" s="13"/>
      <c r="E34" s="51" t="s">
        <v>120</v>
      </c>
      <c r="F34" s="51" t="s">
        <v>114</v>
      </c>
      <c r="G34" s="51" t="s">
        <v>115</v>
      </c>
      <c r="H34" s="51" t="s">
        <v>116</v>
      </c>
      <c r="I34" s="51" t="s">
        <v>46</v>
      </c>
      <c r="J34" s="51" t="s">
        <v>46</v>
      </c>
      <c r="K34" s="51" t="s">
        <v>47</v>
      </c>
      <c r="L34" s="51" t="s">
        <v>49</v>
      </c>
      <c r="M34" s="51" t="s">
        <v>47</v>
      </c>
      <c r="O34" s="12"/>
      <c r="P34" s="14"/>
    </row>
    <row r="35" spans="2:16" x14ac:dyDescent="0.25">
      <c r="B35" s="13"/>
      <c r="C35" s="12"/>
      <c r="D35" s="12"/>
      <c r="E35" s="51" t="s">
        <v>121</v>
      </c>
      <c r="F35" s="51" t="s">
        <v>73</v>
      </c>
      <c r="G35" s="51" t="s">
        <v>117</v>
      </c>
      <c r="H35" s="51" t="s">
        <v>21</v>
      </c>
      <c r="I35" s="51" t="s">
        <v>22</v>
      </c>
      <c r="J35" s="51" t="s">
        <v>19</v>
      </c>
      <c r="K35" s="51" t="s">
        <v>5</v>
      </c>
      <c r="L35" s="51" t="s">
        <v>20</v>
      </c>
      <c r="M35" s="51" t="s">
        <v>5</v>
      </c>
      <c r="O35" s="12"/>
      <c r="P35" s="14"/>
    </row>
    <row r="36" spans="2:16" x14ac:dyDescent="0.25">
      <c r="B36" s="13"/>
      <c r="C36" s="12"/>
      <c r="D36" s="12"/>
      <c r="E36" s="51" t="s">
        <v>122</v>
      </c>
      <c r="F36" s="51" t="s">
        <v>118</v>
      </c>
      <c r="G36" s="51" t="s">
        <v>119</v>
      </c>
      <c r="H36" s="51" t="s">
        <v>21</v>
      </c>
      <c r="I36" s="51" t="s">
        <v>22</v>
      </c>
      <c r="J36" s="51" t="s">
        <v>19</v>
      </c>
      <c r="K36" s="51" t="s">
        <v>5</v>
      </c>
      <c r="L36" s="51" t="s">
        <v>20</v>
      </c>
      <c r="M36" s="51" t="s">
        <v>103</v>
      </c>
      <c r="N36" s="12"/>
      <c r="O36" s="12"/>
      <c r="P36" s="14"/>
    </row>
    <row r="37" spans="2:16" x14ac:dyDescent="0.25">
      <c r="B37" s="13"/>
      <c r="C37" s="12"/>
      <c r="D37" s="12"/>
      <c r="E37" s="154" t="s">
        <v>33</v>
      </c>
      <c r="F37" s="154"/>
      <c r="G37" s="154"/>
      <c r="H37" s="154"/>
      <c r="I37" s="154"/>
      <c r="J37" s="154"/>
      <c r="K37" s="154"/>
      <c r="L37" s="154"/>
      <c r="M37" s="154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2" spans="2:16" x14ac:dyDescent="0.25">
      <c r="B42" s="19" t="s">
        <v>34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2:16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56" t="s">
        <v>45</v>
      </c>
      <c r="G45" s="156"/>
      <c r="H45" s="156"/>
      <c r="I45" s="156"/>
      <c r="J45" s="156"/>
      <c r="K45" s="156"/>
      <c r="L45" s="156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43" t="s">
        <v>40</v>
      </c>
      <c r="G46" s="170" t="s">
        <v>32</v>
      </c>
      <c r="H46" s="170"/>
      <c r="I46" s="43" t="s">
        <v>25</v>
      </c>
      <c r="J46" s="43" t="s">
        <v>41</v>
      </c>
      <c r="K46" s="43" t="s">
        <v>42</v>
      </c>
      <c r="L46" s="43" t="s">
        <v>43</v>
      </c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51" t="s">
        <v>140</v>
      </c>
      <c r="G47" s="51" t="s">
        <v>141</v>
      </c>
      <c r="H47" s="51"/>
      <c r="I47" s="51" t="s">
        <v>133</v>
      </c>
      <c r="J47" s="51" t="s">
        <v>35</v>
      </c>
      <c r="K47" s="51" t="s">
        <v>36</v>
      </c>
      <c r="L47" s="51" t="s">
        <v>63</v>
      </c>
      <c r="M47" s="22"/>
      <c r="N47" s="22"/>
      <c r="O47" s="12"/>
      <c r="P47" s="14"/>
    </row>
    <row r="48" spans="2:16" x14ac:dyDescent="0.25">
      <c r="B48" s="13"/>
      <c r="C48" s="12"/>
      <c r="D48" s="12"/>
      <c r="E48" s="12"/>
      <c r="F48" s="51" t="s">
        <v>140</v>
      </c>
      <c r="G48" s="51" t="s">
        <v>142</v>
      </c>
      <c r="H48" s="51"/>
      <c r="I48" s="51" t="s">
        <v>134</v>
      </c>
      <c r="J48" s="51" t="s">
        <v>39</v>
      </c>
      <c r="K48" s="51" t="s">
        <v>36</v>
      </c>
      <c r="L48" s="51" t="s">
        <v>63</v>
      </c>
      <c r="M48" s="22"/>
      <c r="N48" s="22"/>
      <c r="O48" s="12"/>
      <c r="P48" s="14"/>
    </row>
    <row r="49" spans="2:16" x14ac:dyDescent="0.25">
      <c r="B49" s="13"/>
      <c r="C49" s="12"/>
      <c r="D49" s="12"/>
      <c r="E49" s="12"/>
      <c r="F49" s="51" t="s">
        <v>140</v>
      </c>
      <c r="G49" s="51" t="s">
        <v>143</v>
      </c>
      <c r="H49" s="51"/>
      <c r="I49" s="51" t="s">
        <v>135</v>
      </c>
      <c r="J49" s="51" t="s">
        <v>39</v>
      </c>
      <c r="K49" s="51" t="s">
        <v>36</v>
      </c>
      <c r="L49" s="51" t="s">
        <v>63</v>
      </c>
      <c r="M49" s="22"/>
      <c r="N49" s="22"/>
      <c r="O49" s="12"/>
      <c r="P49" s="14"/>
    </row>
    <row r="50" spans="2:16" x14ac:dyDescent="0.25">
      <c r="B50" s="13"/>
      <c r="C50" s="12"/>
      <c r="D50" s="12"/>
      <c r="E50" s="12"/>
      <c r="F50" s="51" t="s">
        <v>140</v>
      </c>
      <c r="G50" s="51" t="s">
        <v>144</v>
      </c>
      <c r="H50" s="51"/>
      <c r="I50" s="51" t="s">
        <v>136</v>
      </c>
      <c r="J50" s="51" t="s">
        <v>39</v>
      </c>
      <c r="K50" s="51" t="s">
        <v>36</v>
      </c>
      <c r="L50" s="51" t="s">
        <v>63</v>
      </c>
      <c r="M50" s="22"/>
      <c r="N50" s="22"/>
      <c r="O50" s="12"/>
      <c r="P50" s="14"/>
    </row>
    <row r="51" spans="2:16" x14ac:dyDescent="0.25">
      <c r="B51" s="13"/>
      <c r="C51" s="12"/>
      <c r="D51" s="12"/>
      <c r="E51" s="12"/>
      <c r="F51" s="51" t="s">
        <v>145</v>
      </c>
      <c r="G51" s="51" t="s">
        <v>146</v>
      </c>
      <c r="H51" s="51"/>
      <c r="I51" s="51" t="s">
        <v>135</v>
      </c>
      <c r="J51" s="51" t="s">
        <v>39</v>
      </c>
      <c r="K51" s="51" t="s">
        <v>36</v>
      </c>
      <c r="L51" s="51" t="s">
        <v>125</v>
      </c>
      <c r="M51" s="22"/>
      <c r="N51" s="22"/>
      <c r="O51" s="12"/>
      <c r="P51" s="14"/>
    </row>
    <row r="52" spans="2:16" x14ac:dyDescent="0.25">
      <c r="B52" s="13"/>
      <c r="C52" s="12"/>
      <c r="D52" s="12"/>
      <c r="E52" s="12"/>
      <c r="F52" s="51" t="s">
        <v>147</v>
      </c>
      <c r="G52" s="51" t="s">
        <v>148</v>
      </c>
      <c r="H52" s="51"/>
      <c r="I52" s="51" t="s">
        <v>137</v>
      </c>
      <c r="J52" s="51" t="s">
        <v>138</v>
      </c>
      <c r="K52" s="51" t="s">
        <v>36</v>
      </c>
      <c r="L52" s="51" t="s">
        <v>63</v>
      </c>
      <c r="M52" s="22"/>
      <c r="N52" s="22"/>
      <c r="O52" s="12"/>
      <c r="P52" s="14"/>
    </row>
    <row r="53" spans="2:16" x14ac:dyDescent="0.25">
      <c r="B53" s="13"/>
      <c r="C53" s="12"/>
      <c r="D53" s="12"/>
      <c r="E53" s="12"/>
      <c r="F53" s="51" t="s">
        <v>147</v>
      </c>
      <c r="G53" s="51" t="s">
        <v>149</v>
      </c>
      <c r="H53" s="51"/>
      <c r="I53" s="51" t="s">
        <v>139</v>
      </c>
      <c r="J53" s="51" t="s">
        <v>39</v>
      </c>
      <c r="K53" s="51" t="s">
        <v>36</v>
      </c>
      <c r="L53" s="51" t="s">
        <v>125</v>
      </c>
      <c r="M53" s="22"/>
      <c r="N53" s="22"/>
      <c r="O53" s="12"/>
      <c r="P53" s="14"/>
    </row>
    <row r="54" spans="2:16" x14ac:dyDescent="0.25">
      <c r="B54" s="13"/>
      <c r="C54" s="12"/>
      <c r="D54" s="12"/>
      <c r="E54" s="12"/>
      <c r="F54" s="51" t="s">
        <v>150</v>
      </c>
      <c r="G54" s="51" t="s">
        <v>151</v>
      </c>
      <c r="H54" s="51"/>
      <c r="I54" s="51" t="s">
        <v>133</v>
      </c>
      <c r="J54" s="51" t="s">
        <v>35</v>
      </c>
      <c r="K54" s="51" t="s">
        <v>36</v>
      </c>
      <c r="L54" s="51" t="s">
        <v>125</v>
      </c>
      <c r="M54" s="22"/>
      <c r="N54" s="22"/>
      <c r="O54" s="12"/>
      <c r="P54" s="14"/>
    </row>
    <row r="55" spans="2:16" x14ac:dyDescent="0.25">
      <c r="B55" s="13"/>
      <c r="C55" s="12"/>
      <c r="D55" s="12"/>
      <c r="E55" s="12"/>
      <c r="F55" s="51" t="s">
        <v>152</v>
      </c>
      <c r="G55" s="51" t="s">
        <v>153</v>
      </c>
      <c r="H55" s="51"/>
      <c r="I55" s="51" t="s">
        <v>133</v>
      </c>
      <c r="J55" s="51" t="s">
        <v>35</v>
      </c>
      <c r="K55" s="51" t="s">
        <v>36</v>
      </c>
      <c r="L55" s="51" t="s">
        <v>63</v>
      </c>
      <c r="M55" s="22"/>
      <c r="N55" s="22"/>
      <c r="O55" s="12"/>
      <c r="P55" s="14"/>
    </row>
    <row r="56" spans="2:16" x14ac:dyDescent="0.25">
      <c r="B56" s="13"/>
      <c r="C56" s="12"/>
      <c r="D56" s="12"/>
      <c r="E56" s="12"/>
      <c r="F56" s="51" t="s">
        <v>154</v>
      </c>
      <c r="G56" s="51" t="s">
        <v>155</v>
      </c>
      <c r="H56" s="51"/>
      <c r="I56" s="51" t="s">
        <v>135</v>
      </c>
      <c r="J56" s="51" t="s">
        <v>39</v>
      </c>
      <c r="K56" s="51" t="s">
        <v>36</v>
      </c>
      <c r="L56" s="51" t="s">
        <v>125</v>
      </c>
      <c r="M56" s="22"/>
      <c r="N56" s="22"/>
      <c r="O56" s="12"/>
      <c r="P56" s="14"/>
    </row>
    <row r="57" spans="2:16" x14ac:dyDescent="0.25">
      <c r="B57" s="13"/>
      <c r="C57" s="12"/>
      <c r="D57" s="12"/>
      <c r="E57" s="12"/>
      <c r="F57" s="51" t="s">
        <v>154</v>
      </c>
      <c r="G57" s="51" t="s">
        <v>156</v>
      </c>
      <c r="H57" s="51"/>
      <c r="I57" s="51" t="s">
        <v>135</v>
      </c>
      <c r="J57" s="51" t="s">
        <v>39</v>
      </c>
      <c r="K57" s="51" t="s">
        <v>36</v>
      </c>
      <c r="L57" s="51" t="s">
        <v>125</v>
      </c>
      <c r="M57" s="22"/>
      <c r="N57" s="22"/>
      <c r="O57" s="12"/>
      <c r="P57" s="14"/>
    </row>
    <row r="58" spans="2:16" x14ac:dyDescent="0.25">
      <c r="B58" s="13"/>
      <c r="C58" s="12"/>
      <c r="D58" s="12"/>
      <c r="E58" s="12"/>
      <c r="F58" s="51" t="s">
        <v>154</v>
      </c>
      <c r="G58" s="51" t="s">
        <v>157</v>
      </c>
      <c r="H58" s="51"/>
      <c r="I58" s="51" t="s">
        <v>135</v>
      </c>
      <c r="J58" s="51" t="s">
        <v>39</v>
      </c>
      <c r="K58" s="51" t="s">
        <v>36</v>
      </c>
      <c r="L58" s="51" t="s">
        <v>125</v>
      </c>
      <c r="M58" s="22"/>
      <c r="N58" s="22"/>
      <c r="O58" s="12"/>
      <c r="P58" s="14"/>
    </row>
    <row r="59" spans="2:16" x14ac:dyDescent="0.25">
      <c r="B59" s="13"/>
      <c r="C59" s="12"/>
      <c r="D59" s="12"/>
      <c r="E59" s="12"/>
      <c r="F59" s="51" t="s">
        <v>131</v>
      </c>
      <c r="G59" s="51" t="s">
        <v>132</v>
      </c>
      <c r="H59" s="51"/>
      <c r="I59" s="51" t="s">
        <v>38</v>
      </c>
      <c r="J59" s="51" t="s">
        <v>37</v>
      </c>
      <c r="K59" s="51" t="s">
        <v>36</v>
      </c>
      <c r="L59" s="51" t="s">
        <v>125</v>
      </c>
      <c r="M59" s="12"/>
      <c r="N59" s="12"/>
      <c r="O59" s="12"/>
      <c r="P59" s="14"/>
    </row>
    <row r="60" spans="2:16" x14ac:dyDescent="0.25">
      <c r="B60" s="13"/>
      <c r="C60" s="12"/>
      <c r="D60" s="12"/>
      <c r="E60" s="12"/>
      <c r="F60" s="154" t="s">
        <v>44</v>
      </c>
      <c r="G60" s="154"/>
      <c r="H60" s="154"/>
      <c r="I60" s="154"/>
      <c r="J60" s="154"/>
      <c r="K60" s="154"/>
      <c r="L60" s="154"/>
      <c r="M60" s="12"/>
      <c r="N60" s="12"/>
      <c r="O60" s="12"/>
      <c r="P60" s="14"/>
    </row>
    <row r="61" spans="2:16" x14ac:dyDescent="0.25"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4"/>
    </row>
    <row r="62" spans="2:16" x14ac:dyDescent="0.25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</row>
  </sheetData>
  <sortState ref="G34:H46">
    <sortCondition descending="1" ref="G34:G46"/>
  </sortState>
  <mergeCells count="15">
    <mergeCell ref="G46:H46"/>
    <mergeCell ref="F60:L60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7:M37"/>
    <mergeCell ref="F45:L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8" t="s">
        <v>193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15" customHeight="1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63" t="s">
        <v>9</v>
      </c>
      <c r="F9" s="163"/>
      <c r="G9" s="163"/>
      <c r="H9" s="163"/>
      <c r="I9" s="163"/>
      <c r="J9" s="163"/>
      <c r="K9" s="163"/>
      <c r="L9" s="163"/>
      <c r="M9" s="163"/>
      <c r="P9" s="18"/>
    </row>
    <row r="10" spans="2:16" x14ac:dyDescent="0.25">
      <c r="B10" s="13"/>
      <c r="E10" s="39"/>
      <c r="F10" s="39"/>
      <c r="G10" s="39"/>
      <c r="H10" s="39"/>
      <c r="I10" s="39" t="s">
        <v>15</v>
      </c>
      <c r="J10" s="39"/>
      <c r="K10" s="39"/>
      <c r="L10" s="39"/>
      <c r="M10" s="39"/>
      <c r="P10" s="18"/>
    </row>
    <row r="11" spans="2:16" x14ac:dyDescent="0.25">
      <c r="B11" s="13"/>
      <c r="E11" s="169" t="s">
        <v>13</v>
      </c>
      <c r="F11" s="166" t="s">
        <v>5</v>
      </c>
      <c r="G11" s="166"/>
      <c r="H11" s="166" t="s">
        <v>185</v>
      </c>
      <c r="I11" s="166"/>
      <c r="J11" s="166" t="s">
        <v>6</v>
      </c>
      <c r="K11" s="166"/>
      <c r="L11" s="166" t="s">
        <v>1</v>
      </c>
      <c r="M11" s="166"/>
      <c r="P11" s="18"/>
    </row>
    <row r="12" spans="2:16" x14ac:dyDescent="0.25">
      <c r="B12" s="13"/>
      <c r="E12" s="169"/>
      <c r="F12" s="31" t="s">
        <v>14</v>
      </c>
      <c r="G12" s="34" t="s">
        <v>11</v>
      </c>
      <c r="H12" s="31" t="s">
        <v>14</v>
      </c>
      <c r="I12" s="34" t="s">
        <v>11</v>
      </c>
      <c r="J12" s="31" t="s">
        <v>14</v>
      </c>
      <c r="K12" s="34" t="s">
        <v>11</v>
      </c>
      <c r="L12" s="31" t="s">
        <v>14</v>
      </c>
      <c r="M12" s="34" t="s">
        <v>11</v>
      </c>
      <c r="P12" s="18"/>
    </row>
    <row r="13" spans="2:16" x14ac:dyDescent="0.25">
      <c r="B13" s="13"/>
      <c r="E13" s="28" t="s">
        <v>7</v>
      </c>
      <c r="F13" s="45">
        <v>138.14599999999999</v>
      </c>
      <c r="G13" s="35">
        <f>+F13/F15</f>
        <v>1</v>
      </c>
      <c r="H13" s="45">
        <v>69.509000000000015</v>
      </c>
      <c r="I13" s="35">
        <f>+H13/H15</f>
        <v>0.24365933961402741</v>
      </c>
      <c r="J13" s="45">
        <v>9.33</v>
      </c>
      <c r="K13" s="35">
        <f>+J13/J15</f>
        <v>1.8077131808253745E-2</v>
      </c>
      <c r="L13" s="45">
        <f>+J13+H13+F13</f>
        <v>216.98500000000001</v>
      </c>
      <c r="M13" s="35">
        <f>+L13/L15</f>
        <v>0.23094838607496893</v>
      </c>
      <c r="P13" s="18"/>
    </row>
    <row r="14" spans="2:16" x14ac:dyDescent="0.25">
      <c r="B14" s="13"/>
      <c r="E14" s="28" t="s">
        <v>8</v>
      </c>
      <c r="F14" s="45">
        <v>0</v>
      </c>
      <c r="G14" s="35">
        <f>+F14/F15</f>
        <v>0</v>
      </c>
      <c r="H14" s="45">
        <v>215.76223200000001</v>
      </c>
      <c r="I14" s="35">
        <f>+H14/H15</f>
        <v>0.75634066038597247</v>
      </c>
      <c r="J14" s="45">
        <v>506.79170000000011</v>
      </c>
      <c r="K14" s="35">
        <f>+J14/J15</f>
        <v>0.98192286819174612</v>
      </c>
      <c r="L14" s="45">
        <f>+J14+H14+F14</f>
        <v>722.55393200000015</v>
      </c>
      <c r="M14" s="35">
        <f>+L14/L15</f>
        <v>0.76905161392503107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138.14599999999999</v>
      </c>
      <c r="G15" s="36">
        <f t="shared" si="0"/>
        <v>1</v>
      </c>
      <c r="H15" s="46">
        <f t="shared" si="0"/>
        <v>285.27123200000005</v>
      </c>
      <c r="I15" s="36">
        <f t="shared" si="0"/>
        <v>0.99999999999999989</v>
      </c>
      <c r="J15" s="46">
        <f t="shared" si="0"/>
        <v>516.12170000000015</v>
      </c>
      <c r="K15" s="36">
        <f t="shared" si="0"/>
        <v>0.99999999999999989</v>
      </c>
      <c r="L15" s="46">
        <f>+J15+H15+F15</f>
        <v>939.53893200000016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0.14703595060816485</v>
      </c>
      <c r="G16" s="42"/>
      <c r="H16" s="36">
        <f>+H15/L15</f>
        <v>0.30362896340308332</v>
      </c>
      <c r="I16" s="42"/>
      <c r="J16" s="36">
        <f>+J15/L15</f>
        <v>0.5493350859887518</v>
      </c>
      <c r="K16" s="42"/>
      <c r="L16" s="36">
        <f>+J16+H16+F16</f>
        <v>1</v>
      </c>
      <c r="M16" s="36"/>
      <c r="P16" s="18"/>
    </row>
    <row r="17" spans="2:16" x14ac:dyDescent="0.25">
      <c r="B17" s="13"/>
      <c r="E17" s="154" t="s">
        <v>16</v>
      </c>
      <c r="F17" s="154"/>
      <c r="G17" s="154"/>
      <c r="H17" s="154"/>
      <c r="I17" s="154"/>
      <c r="J17" s="154"/>
      <c r="K17" s="154"/>
      <c r="L17" s="154"/>
      <c r="M17" s="154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56" t="s">
        <v>9</v>
      </c>
      <c r="G20" s="156"/>
      <c r="H20" s="156"/>
      <c r="I20" s="156"/>
      <c r="J20" s="156"/>
      <c r="K20" s="156"/>
      <c r="L20" s="156"/>
      <c r="P20" s="18"/>
    </row>
    <row r="21" spans="2:16" ht="24" x14ac:dyDescent="0.25">
      <c r="B21" s="13"/>
      <c r="F21" s="40" t="s">
        <v>10</v>
      </c>
      <c r="G21" s="32" t="s">
        <v>7</v>
      </c>
      <c r="H21" s="37" t="s">
        <v>11</v>
      </c>
      <c r="I21" s="33" t="s">
        <v>8</v>
      </c>
      <c r="J21" s="37" t="s">
        <v>11</v>
      </c>
      <c r="K21" s="26" t="s">
        <v>1</v>
      </c>
      <c r="L21" s="37" t="s">
        <v>11</v>
      </c>
      <c r="P21" s="18"/>
    </row>
    <row r="22" spans="2:16" x14ac:dyDescent="0.25">
      <c r="B22" s="13"/>
      <c r="F22" s="28" t="s">
        <v>5</v>
      </c>
      <c r="G22" s="47">
        <v>138.14599999999999</v>
      </c>
      <c r="H22" s="49">
        <f>+G22/G25</f>
        <v>0.63666152038159307</v>
      </c>
      <c r="I22" s="47">
        <v>0</v>
      </c>
      <c r="J22" s="49">
        <f>+I22/I25</f>
        <v>0</v>
      </c>
      <c r="K22" s="47">
        <f>+I22+G22</f>
        <v>138.14599999999999</v>
      </c>
      <c r="L22" s="49">
        <f>+K22/K25</f>
        <v>0.14703595060816485</v>
      </c>
      <c r="P22" s="18"/>
    </row>
    <row r="23" spans="2:16" x14ac:dyDescent="0.25">
      <c r="B23" s="13"/>
      <c r="F23" s="28" t="s">
        <v>185</v>
      </c>
      <c r="G23" s="47">
        <v>69.509000000000015</v>
      </c>
      <c r="H23" s="49">
        <f>+G23/G25</f>
        <v>0.32034011567619886</v>
      </c>
      <c r="I23" s="47">
        <v>215.76223200000001</v>
      </c>
      <c r="J23" s="49">
        <f>+I23/I25</f>
        <v>0.29861055686567073</v>
      </c>
      <c r="K23" s="47">
        <f>+I23+G23</f>
        <v>285.27123200000005</v>
      </c>
      <c r="L23" s="49">
        <f>+K23/K25</f>
        <v>0.30362896340308332</v>
      </c>
      <c r="P23" s="18"/>
    </row>
    <row r="24" spans="2:16" ht="15" customHeight="1" x14ac:dyDescent="0.25">
      <c r="B24" s="13"/>
      <c r="F24" s="28" t="s">
        <v>6</v>
      </c>
      <c r="G24" s="47">
        <v>9.33</v>
      </c>
      <c r="H24" s="49">
        <f>+G24/G25</f>
        <v>4.2998363942207983E-2</v>
      </c>
      <c r="I24" s="47">
        <v>506.79170000000011</v>
      </c>
      <c r="J24" s="49">
        <f>+I24/I25</f>
        <v>0.70138944313432927</v>
      </c>
      <c r="K24" s="47">
        <f>+I24+G24</f>
        <v>516.12170000000015</v>
      </c>
      <c r="L24" s="49">
        <f>+K24/K25</f>
        <v>0.5493350859887518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216.98500000000001</v>
      </c>
      <c r="H25" s="50">
        <f t="shared" si="1"/>
        <v>1</v>
      </c>
      <c r="I25" s="48">
        <f t="shared" si="1"/>
        <v>722.55393200000015</v>
      </c>
      <c r="J25" s="50">
        <f t="shared" si="1"/>
        <v>1</v>
      </c>
      <c r="K25" s="48">
        <f t="shared" si="1"/>
        <v>939.53893200000016</v>
      </c>
      <c r="L25" s="50">
        <f t="shared" si="1"/>
        <v>1</v>
      </c>
      <c r="P25" s="18"/>
    </row>
    <row r="26" spans="2:16" x14ac:dyDescent="0.25">
      <c r="B26" s="13"/>
      <c r="F26" s="154" t="s">
        <v>12</v>
      </c>
      <c r="G26" s="154"/>
      <c r="H26" s="154"/>
      <c r="I26" s="154"/>
      <c r="J26" s="154"/>
      <c r="K26" s="154"/>
      <c r="L26" s="154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56" t="s">
        <v>31</v>
      </c>
      <c r="F32" s="156"/>
      <c r="G32" s="156"/>
      <c r="H32" s="156"/>
      <c r="I32" s="156"/>
      <c r="J32" s="156"/>
      <c r="K32" s="156"/>
      <c r="L32" s="156"/>
      <c r="M32" s="156"/>
      <c r="N32" s="12"/>
      <c r="O32" s="12"/>
      <c r="P32" s="14"/>
    </row>
    <row r="33" spans="2:16" x14ac:dyDescent="0.25">
      <c r="B33" s="13"/>
      <c r="E33" s="31" t="s">
        <v>32</v>
      </c>
      <c r="F33" s="31" t="s">
        <v>23</v>
      </c>
      <c r="G33" s="31" t="s">
        <v>24</v>
      </c>
      <c r="H33" s="31" t="s">
        <v>25</v>
      </c>
      <c r="I33" s="31" t="s">
        <v>26</v>
      </c>
      <c r="J33" s="31" t="s">
        <v>27</v>
      </c>
      <c r="K33" s="31" t="s">
        <v>28</v>
      </c>
      <c r="L33" s="31" t="s">
        <v>29</v>
      </c>
      <c r="M33" s="31" t="s">
        <v>30</v>
      </c>
      <c r="O33" s="12"/>
      <c r="P33" s="14"/>
    </row>
    <row r="34" spans="2:16" x14ac:dyDescent="0.25">
      <c r="B34" s="13"/>
      <c r="E34" s="51" t="s">
        <v>123</v>
      </c>
      <c r="F34" s="51" t="s">
        <v>74</v>
      </c>
      <c r="G34" s="51" t="s">
        <v>74</v>
      </c>
      <c r="H34" s="51" t="s">
        <v>21</v>
      </c>
      <c r="I34" s="51" t="s">
        <v>22</v>
      </c>
      <c r="J34" s="51" t="s">
        <v>19</v>
      </c>
      <c r="K34" s="51" t="s">
        <v>5</v>
      </c>
      <c r="L34" s="51" t="s">
        <v>20</v>
      </c>
      <c r="M34" s="51" t="s">
        <v>5</v>
      </c>
      <c r="O34" s="12"/>
      <c r="P34" s="14"/>
    </row>
    <row r="35" spans="2:16" x14ac:dyDescent="0.25">
      <c r="B35" s="13"/>
      <c r="E35" s="154" t="s">
        <v>33</v>
      </c>
      <c r="F35" s="154"/>
      <c r="G35" s="154"/>
      <c r="H35" s="154"/>
      <c r="I35" s="154"/>
      <c r="J35" s="154"/>
      <c r="K35" s="154"/>
      <c r="L35" s="154"/>
      <c r="M35" s="154"/>
      <c r="O35" s="12"/>
      <c r="P35" s="14"/>
    </row>
    <row r="36" spans="2:16" x14ac:dyDescent="0.25">
      <c r="B36" s="13"/>
      <c r="C36" s="12"/>
      <c r="D36" s="12"/>
      <c r="O36" s="12"/>
      <c r="P36" s="14"/>
    </row>
    <row r="37" spans="2:16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56" t="s">
        <v>45</v>
      </c>
      <c r="G46" s="156"/>
      <c r="H46" s="156"/>
      <c r="I46" s="156"/>
      <c r="J46" s="156"/>
      <c r="K46" s="156"/>
      <c r="L46" s="156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40</v>
      </c>
      <c r="G47" s="170" t="s">
        <v>32</v>
      </c>
      <c r="H47" s="170"/>
      <c r="I47" s="43" t="s">
        <v>25</v>
      </c>
      <c r="J47" s="43" t="s">
        <v>41</v>
      </c>
      <c r="K47" s="43" t="s">
        <v>42</v>
      </c>
      <c r="L47" s="43" t="s">
        <v>43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51" t="s">
        <v>159</v>
      </c>
      <c r="G48" s="51" t="s">
        <v>160</v>
      </c>
      <c r="H48" s="51"/>
      <c r="I48" s="51" t="s">
        <v>158</v>
      </c>
      <c r="J48" s="51" t="s">
        <v>39</v>
      </c>
      <c r="K48" s="51" t="s">
        <v>36</v>
      </c>
      <c r="L48" s="51" t="s">
        <v>125</v>
      </c>
      <c r="M48" s="22"/>
      <c r="N48" s="22"/>
      <c r="O48" s="12"/>
      <c r="P48" s="14"/>
    </row>
    <row r="49" spans="2:16" x14ac:dyDescent="0.25">
      <c r="B49" s="13"/>
      <c r="C49" s="12"/>
      <c r="D49" s="12"/>
      <c r="E49" s="12"/>
      <c r="F49" s="51" t="s">
        <v>159</v>
      </c>
      <c r="G49" s="51" t="s">
        <v>161</v>
      </c>
      <c r="H49" s="51"/>
      <c r="I49" s="51" t="s">
        <v>158</v>
      </c>
      <c r="J49" s="51" t="s">
        <v>39</v>
      </c>
      <c r="K49" s="51" t="s">
        <v>36</v>
      </c>
      <c r="L49" s="51" t="s">
        <v>125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154" t="s">
        <v>44</v>
      </c>
      <c r="G50" s="154"/>
      <c r="H50" s="154"/>
      <c r="I50" s="154"/>
      <c r="J50" s="154"/>
      <c r="K50" s="154"/>
      <c r="L50" s="154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</sheetData>
  <mergeCells count="15">
    <mergeCell ref="F50:L50"/>
    <mergeCell ref="G47:H47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5:M35"/>
    <mergeCell ref="F46:L4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2" sqref="A2:A3"/>
    </sheetView>
  </sheetViews>
  <sheetFormatPr baseColWidth="10" defaultRowHeight="12.75" x14ac:dyDescent="0.2"/>
  <cols>
    <col min="1" max="1" width="18.42578125" style="93" customWidth="1"/>
    <col min="2" max="2" width="11.42578125" style="93"/>
    <col min="3" max="3" width="5.7109375" style="93" customWidth="1"/>
    <col min="4" max="4" width="11.42578125" style="93"/>
    <col min="5" max="5" width="5.7109375" style="93" customWidth="1"/>
    <col min="6" max="6" width="11.42578125" style="93"/>
    <col min="7" max="7" width="5.7109375" style="93" customWidth="1"/>
    <col min="8" max="8" width="11.42578125" style="93"/>
    <col min="9" max="9" width="5.7109375" style="93" customWidth="1"/>
    <col min="10" max="10" width="11.42578125" style="93"/>
    <col min="11" max="11" width="5.7109375" style="93" customWidth="1"/>
    <col min="12" max="12" width="11.42578125" style="93"/>
    <col min="13" max="13" width="5.7109375" style="93" customWidth="1"/>
    <col min="14" max="14" width="11.42578125" style="93"/>
    <col min="15" max="15" width="5.7109375" style="93" customWidth="1"/>
    <col min="16" max="16" width="11.42578125" style="93"/>
    <col min="17" max="17" width="5.7109375" style="93" customWidth="1"/>
    <col min="18" max="18" width="11.42578125" style="93"/>
    <col min="19" max="19" width="5.7109375" style="93" customWidth="1"/>
    <col min="20" max="16384" width="11.42578125" style="93"/>
  </cols>
  <sheetData>
    <row r="1" spans="1:20" ht="13.5" thickBot="1" x14ac:dyDescent="0.25">
      <c r="A1" s="131">
        <v>2012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 x14ac:dyDescent="0.2">
      <c r="A2" s="171" t="s">
        <v>61</v>
      </c>
      <c r="B2" s="172" t="s">
        <v>62</v>
      </c>
      <c r="C2" s="98"/>
      <c r="D2" s="171" t="s">
        <v>63</v>
      </c>
      <c r="E2" s="171"/>
      <c r="F2" s="171"/>
      <c r="G2" s="171"/>
      <c r="H2" s="171"/>
      <c r="I2" s="99"/>
      <c r="J2" s="171" t="s">
        <v>64</v>
      </c>
      <c r="K2" s="171"/>
      <c r="L2" s="171"/>
      <c r="M2" s="171"/>
      <c r="N2" s="171"/>
      <c r="O2" s="99"/>
      <c r="P2" s="171" t="s">
        <v>165</v>
      </c>
      <c r="Q2" s="171"/>
      <c r="R2" s="171"/>
      <c r="S2" s="171"/>
      <c r="T2" s="171"/>
    </row>
    <row r="3" spans="1:20" ht="26.25" thickBot="1" x14ac:dyDescent="0.25">
      <c r="A3" s="175"/>
      <c r="B3" s="173"/>
      <c r="C3" s="100"/>
      <c r="D3" s="101" t="s">
        <v>65</v>
      </c>
      <c r="E3" s="101"/>
      <c r="F3" s="101" t="s">
        <v>7</v>
      </c>
      <c r="G3" s="101"/>
      <c r="H3" s="102" t="s">
        <v>8</v>
      </c>
      <c r="I3" s="100"/>
      <c r="J3" s="101" t="s">
        <v>66</v>
      </c>
      <c r="K3" s="101"/>
      <c r="L3" s="101" t="s">
        <v>67</v>
      </c>
      <c r="M3" s="101"/>
      <c r="N3" s="101" t="s">
        <v>8</v>
      </c>
      <c r="O3" s="100"/>
      <c r="P3" s="101" t="s">
        <v>66</v>
      </c>
      <c r="Q3" s="101"/>
      <c r="R3" s="101" t="s">
        <v>67</v>
      </c>
      <c r="S3" s="101"/>
      <c r="T3" s="101" t="s">
        <v>8</v>
      </c>
    </row>
    <row r="4" spans="1:20" x14ac:dyDescent="0.2">
      <c r="A4" s="103" t="s">
        <v>162</v>
      </c>
      <c r="B4" s="104">
        <v>140672.38</v>
      </c>
      <c r="C4" s="104"/>
      <c r="D4" s="104">
        <v>24593.43</v>
      </c>
      <c r="E4" s="104"/>
      <c r="F4" s="104">
        <v>14747.760000000004</v>
      </c>
      <c r="G4" s="104"/>
      <c r="H4" s="104">
        <v>9845.67</v>
      </c>
      <c r="I4" s="89"/>
      <c r="J4" s="104">
        <v>24235.120000000006</v>
      </c>
      <c r="K4" s="104"/>
      <c r="L4" s="104">
        <v>2339.71</v>
      </c>
      <c r="M4" s="104"/>
      <c r="N4" s="104">
        <v>21895.41</v>
      </c>
      <c r="O4" s="89"/>
      <c r="P4" s="104">
        <v>91843.830000000016</v>
      </c>
      <c r="Q4" s="104"/>
      <c r="R4" s="104">
        <v>1611.1</v>
      </c>
      <c r="S4" s="104"/>
      <c r="T4" s="104">
        <v>90232.73</v>
      </c>
    </row>
    <row r="5" spans="1:20" x14ac:dyDescent="0.2">
      <c r="A5" s="103" t="s">
        <v>76</v>
      </c>
      <c r="B5" s="93">
        <f t="shared" ref="B5:B9" si="0">SUM(D5,J5,P5)</f>
        <v>9120.08</v>
      </c>
      <c r="D5" s="93">
        <v>1738.6399999999999</v>
      </c>
      <c r="E5" s="130">
        <f t="shared" ref="E5:E9" si="1">+F5/D5</f>
        <v>0.54161298486173104</v>
      </c>
      <c r="F5" s="93">
        <v>941.67</v>
      </c>
      <c r="G5" s="130"/>
      <c r="H5" s="93">
        <v>796.97</v>
      </c>
      <c r="I5" s="91"/>
      <c r="J5" s="93">
        <v>594.09</v>
      </c>
      <c r="K5" s="130">
        <f t="shared" ref="K5" si="2">+L5/J5</f>
        <v>5.3611405679274186E-2</v>
      </c>
      <c r="L5" s="93">
        <v>31.85</v>
      </c>
      <c r="M5" s="105">
        <f t="shared" ref="M5:M10" si="3">+L5/J5</f>
        <v>5.3611405679274186E-2</v>
      </c>
      <c r="N5" s="93">
        <v>562.24</v>
      </c>
      <c r="O5" s="91"/>
      <c r="P5" s="93">
        <v>6787.3499999999995</v>
      </c>
      <c r="R5" s="93">
        <v>12.82</v>
      </c>
      <c r="S5" s="105"/>
      <c r="T5" s="93">
        <v>6774.53</v>
      </c>
    </row>
    <row r="6" spans="1:20" x14ac:dyDescent="0.2">
      <c r="A6" s="103" t="s">
        <v>77</v>
      </c>
      <c r="B6" s="93">
        <f t="shared" si="0"/>
        <v>7483.5099999999993</v>
      </c>
      <c r="D6" s="93">
        <v>1243.95</v>
      </c>
      <c r="E6" s="130">
        <f t="shared" si="1"/>
        <v>0.42153623537923551</v>
      </c>
      <c r="F6" s="93">
        <v>524.37</v>
      </c>
      <c r="G6" s="90"/>
      <c r="H6" s="93">
        <v>719.58</v>
      </c>
      <c r="I6" s="91"/>
      <c r="J6" s="93">
        <v>1740.88</v>
      </c>
      <c r="K6" s="130">
        <f t="shared" ref="K6" si="4">+L6/J6</f>
        <v>6.2606268094297132E-2</v>
      </c>
      <c r="L6" s="93">
        <v>108.99</v>
      </c>
      <c r="M6" s="105">
        <f t="shared" si="3"/>
        <v>6.2606268094297132E-2</v>
      </c>
      <c r="N6" s="93">
        <v>1631.89</v>
      </c>
      <c r="O6" s="91"/>
      <c r="P6" s="93">
        <v>4498.6799999999994</v>
      </c>
      <c r="R6" s="93">
        <v>164.44</v>
      </c>
      <c r="S6" s="105"/>
      <c r="T6" s="93">
        <v>4334.24</v>
      </c>
    </row>
    <row r="7" spans="1:20" x14ac:dyDescent="0.2">
      <c r="A7" s="103" t="s">
        <v>78</v>
      </c>
      <c r="B7" s="93">
        <f t="shared" si="0"/>
        <v>3005.31</v>
      </c>
      <c r="D7" s="93">
        <v>467.63</v>
      </c>
      <c r="E7" s="130">
        <f t="shared" si="1"/>
        <v>0.8777879947821996</v>
      </c>
      <c r="F7" s="93">
        <v>410.48</v>
      </c>
      <c r="G7" s="90"/>
      <c r="H7" s="93">
        <v>57.15</v>
      </c>
      <c r="I7" s="91"/>
      <c r="J7" s="93">
        <v>523.95000000000005</v>
      </c>
      <c r="K7" s="130">
        <f t="shared" ref="K7:K10" si="5">+L7/J7</f>
        <v>0.40469510449470364</v>
      </c>
      <c r="L7" s="93">
        <v>212.04</v>
      </c>
      <c r="M7" s="105">
        <f t="shared" si="3"/>
        <v>0.40469510449470364</v>
      </c>
      <c r="N7" s="93">
        <v>311.91000000000003</v>
      </c>
      <c r="O7" s="91"/>
      <c r="P7" s="93">
        <v>2013.73</v>
      </c>
      <c r="R7" s="93">
        <v>27.55</v>
      </c>
      <c r="S7" s="105"/>
      <c r="T7" s="93">
        <v>1986.18</v>
      </c>
    </row>
    <row r="8" spans="1:20" x14ac:dyDescent="0.2">
      <c r="A8" s="103" t="s">
        <v>79</v>
      </c>
      <c r="B8" s="94">
        <f t="shared" si="0"/>
        <v>6098.0599999999995</v>
      </c>
      <c r="C8" s="94"/>
      <c r="D8" s="94">
        <v>1374.29</v>
      </c>
      <c r="E8" s="130">
        <f t="shared" si="1"/>
        <v>0.68110078658798356</v>
      </c>
      <c r="F8" s="94">
        <v>936.03</v>
      </c>
      <c r="G8" s="90"/>
      <c r="H8" s="94">
        <v>438.26</v>
      </c>
      <c r="I8" s="91"/>
      <c r="J8" s="94">
        <v>844.37999999999988</v>
      </c>
      <c r="K8" s="130">
        <f t="shared" si="5"/>
        <v>0.28975105994931194</v>
      </c>
      <c r="L8" s="94">
        <v>244.66</v>
      </c>
      <c r="M8" s="106">
        <f t="shared" si="3"/>
        <v>0.28975105994931194</v>
      </c>
      <c r="N8" s="94">
        <v>599.71999999999991</v>
      </c>
      <c r="O8" s="91"/>
      <c r="P8" s="94">
        <v>3879.39</v>
      </c>
      <c r="Q8" s="94"/>
      <c r="R8" s="94">
        <v>185.54</v>
      </c>
      <c r="S8" s="106"/>
      <c r="T8" s="94">
        <v>3693.85</v>
      </c>
    </row>
    <row r="9" spans="1:20" x14ac:dyDescent="0.2">
      <c r="A9" s="107" t="s">
        <v>80</v>
      </c>
      <c r="B9" s="95">
        <f t="shared" si="0"/>
        <v>885.89</v>
      </c>
      <c r="C9" s="95"/>
      <c r="D9" s="95">
        <v>138.15</v>
      </c>
      <c r="E9" s="90">
        <f t="shared" si="1"/>
        <v>1</v>
      </c>
      <c r="F9" s="95">
        <v>138.15</v>
      </c>
      <c r="G9" s="90"/>
      <c r="H9" s="95">
        <v>0</v>
      </c>
      <c r="I9" s="92"/>
      <c r="J9" s="95">
        <v>277.89</v>
      </c>
      <c r="K9" s="130">
        <f t="shared" si="5"/>
        <v>0.26640037424880347</v>
      </c>
      <c r="L9" s="95">
        <v>74.03</v>
      </c>
      <c r="M9" s="108">
        <f t="shared" si="3"/>
        <v>0.26640037424880347</v>
      </c>
      <c r="N9" s="95">
        <v>203.85999999999999</v>
      </c>
      <c r="O9" s="92"/>
      <c r="P9" s="95">
        <v>469.85</v>
      </c>
      <c r="Q9" s="95"/>
      <c r="R9" s="95">
        <v>5.95</v>
      </c>
      <c r="S9" s="108"/>
      <c r="T9" s="95">
        <v>463.90000000000003</v>
      </c>
    </row>
    <row r="10" spans="1:20" s="96" customFormat="1" x14ac:dyDescent="0.2">
      <c r="A10" s="89"/>
      <c r="B10" s="96">
        <f>SUBTOTAL(9,B5:B9)</f>
        <v>26592.85</v>
      </c>
      <c r="D10" s="96">
        <f>SUBTOTAL(9,D5:D9)</f>
        <v>4962.66</v>
      </c>
      <c r="E10" s="142">
        <f>+F10/D10</f>
        <v>0.5945803258736243</v>
      </c>
      <c r="F10" s="96">
        <f>SUBTOTAL(9,F5:F9)</f>
        <v>2950.7000000000003</v>
      </c>
      <c r="G10" s="129"/>
      <c r="H10" s="96">
        <f>SUBTOTAL(9,H5:H9)</f>
        <v>2011.9600000000003</v>
      </c>
      <c r="I10" s="89"/>
      <c r="J10" s="96">
        <f>SUBTOTAL(9,J5:J9)</f>
        <v>3981.19</v>
      </c>
      <c r="K10" s="144">
        <f t="shared" si="5"/>
        <v>0.16868574471452003</v>
      </c>
      <c r="L10" s="96">
        <f>SUBTOTAL(9,L5:L9)</f>
        <v>671.56999999999994</v>
      </c>
      <c r="M10" s="109">
        <f t="shared" si="3"/>
        <v>0.16868574471452003</v>
      </c>
      <c r="N10" s="96">
        <f>SUBTOTAL(9,N5:N9)</f>
        <v>3309.62</v>
      </c>
      <c r="O10" s="89"/>
      <c r="P10" s="96">
        <f>SUBTOTAL(9,P5:P9)</f>
        <v>17648.999999999996</v>
      </c>
      <c r="R10" s="96">
        <f>SUBTOTAL(9,R5:R9)</f>
        <v>396.3</v>
      </c>
      <c r="S10" s="109"/>
      <c r="T10" s="96">
        <f>SUBTOTAL(9,T5:T9)</f>
        <v>17252.7</v>
      </c>
    </row>
    <row r="11" spans="1:20" s="96" customFormat="1" x14ac:dyDescent="0.2">
      <c r="A11" s="110"/>
      <c r="B11" s="111">
        <f>+B10/B4</f>
        <v>0.18904101857095187</v>
      </c>
      <c r="C11" s="111"/>
      <c r="D11" s="111">
        <f>+D10/D4</f>
        <v>0.20178803851272473</v>
      </c>
      <c r="E11" s="111"/>
      <c r="F11" s="111"/>
      <c r="G11" s="111"/>
      <c r="H11" s="111">
        <f>+H10/H4</f>
        <v>0.20434972937342002</v>
      </c>
      <c r="I11" s="110"/>
      <c r="J11" s="111">
        <f>+J10/J4</f>
        <v>0.1642735831305972</v>
      </c>
      <c r="K11" s="111"/>
      <c r="L11" s="111">
        <f>+L10/L4</f>
        <v>0.28703129875069983</v>
      </c>
      <c r="M11" s="111"/>
      <c r="N11" s="111">
        <f>+N10/N4</f>
        <v>0.15115588152950779</v>
      </c>
      <c r="O11" s="111"/>
      <c r="P11" s="111">
        <f>+P10/P4</f>
        <v>0.19216315347476245</v>
      </c>
      <c r="Q11" s="111"/>
      <c r="R11" s="111">
        <f>+R10/R4</f>
        <v>0.24598100676556392</v>
      </c>
      <c r="S11" s="111"/>
      <c r="T11" s="111">
        <f>+T10/T4</f>
        <v>0.19120223892150887</v>
      </c>
    </row>
    <row r="14" spans="1:20" ht="13.5" thickBot="1" x14ac:dyDescent="0.25">
      <c r="A14" s="131">
        <v>2016</v>
      </c>
    </row>
    <row r="15" spans="1:20" ht="15" x14ac:dyDescent="0.2">
      <c r="A15" s="172" t="s">
        <v>61</v>
      </c>
      <c r="B15" s="172" t="s">
        <v>62</v>
      </c>
      <c r="C15" s="112"/>
      <c r="D15" s="104" t="s">
        <v>63</v>
      </c>
      <c r="E15" s="104"/>
      <c r="F15" s="104"/>
      <c r="G15" s="104"/>
      <c r="H15" s="104"/>
      <c r="I15" s="99"/>
      <c r="J15" s="104" t="s">
        <v>64</v>
      </c>
      <c r="K15" s="104"/>
      <c r="L15" s="104"/>
      <c r="M15" s="104"/>
      <c r="N15" s="104"/>
      <c r="O15" s="99"/>
      <c r="P15" s="104" t="s">
        <v>166</v>
      </c>
      <c r="Q15" s="104"/>
      <c r="R15" s="104"/>
      <c r="S15" s="104"/>
      <c r="T15" s="104"/>
    </row>
    <row r="16" spans="1:20" ht="26.25" thickBot="1" x14ac:dyDescent="0.25">
      <c r="A16" s="173"/>
      <c r="B16" s="173"/>
      <c r="C16" s="113"/>
      <c r="D16" s="101" t="s">
        <v>65</v>
      </c>
      <c r="E16" s="101"/>
      <c r="F16" s="101" t="s">
        <v>7</v>
      </c>
      <c r="G16" s="101"/>
      <c r="H16" s="101" t="s">
        <v>8</v>
      </c>
      <c r="I16" s="100"/>
      <c r="J16" s="101" t="s">
        <v>66</v>
      </c>
      <c r="K16" s="101"/>
      <c r="L16" s="101" t="s">
        <v>67</v>
      </c>
      <c r="M16" s="101"/>
      <c r="N16" s="101" t="s">
        <v>8</v>
      </c>
      <c r="O16" s="100"/>
      <c r="P16" s="101" t="s">
        <v>66</v>
      </c>
      <c r="Q16" s="101"/>
      <c r="R16" s="101" t="s">
        <v>67</v>
      </c>
      <c r="S16" s="101"/>
      <c r="T16" s="101" t="s">
        <v>8</v>
      </c>
    </row>
    <row r="17" spans="1:20" x14ac:dyDescent="0.2">
      <c r="A17" s="114" t="s">
        <v>163</v>
      </c>
      <c r="B17" s="114">
        <v>165904.99498472916</v>
      </c>
      <c r="C17" s="115"/>
      <c r="D17" s="114">
        <v>26683.348999999995</v>
      </c>
      <c r="E17" s="116"/>
      <c r="F17" s="114">
        <v>19682.406999999999</v>
      </c>
      <c r="G17" s="116"/>
      <c r="H17" s="114">
        <v>7000.942</v>
      </c>
      <c r="I17" s="115"/>
      <c r="J17" s="114">
        <v>25303.971987999994</v>
      </c>
      <c r="K17" s="116"/>
      <c r="L17" s="114">
        <v>3695.7473110000005</v>
      </c>
      <c r="M17" s="116"/>
      <c r="N17" s="114">
        <v>21608.224677000002</v>
      </c>
      <c r="O17" s="115"/>
      <c r="P17" s="114">
        <v>113917.67399672917</v>
      </c>
      <c r="Q17" s="116"/>
      <c r="R17" s="114">
        <v>1915.1774114044915</v>
      </c>
      <c r="S17" s="116"/>
      <c r="T17" s="114">
        <v>112002.49658532465</v>
      </c>
    </row>
    <row r="18" spans="1:20" x14ac:dyDescent="0.2">
      <c r="A18" s="103" t="s">
        <v>76</v>
      </c>
      <c r="B18" s="93">
        <v>14580.564647458978</v>
      </c>
      <c r="C18" s="117"/>
      <c r="D18" s="93">
        <v>1740.4869999999996</v>
      </c>
      <c r="E18" s="90">
        <f t="shared" ref="E18:E22" si="6">+F18/D18</f>
        <v>0.80718672417547499</v>
      </c>
      <c r="F18" s="93">
        <v>1404.8979999999997</v>
      </c>
      <c r="G18" s="118"/>
      <c r="H18" s="93">
        <v>335.58900000000006</v>
      </c>
      <c r="I18" s="119"/>
      <c r="J18" s="93">
        <v>733.96858100000009</v>
      </c>
      <c r="K18" s="130">
        <f t="shared" ref="K18:K23" si="7">+L18/J18</f>
        <v>4.3297495046317247E-2</v>
      </c>
      <c r="L18" s="97">
        <v>31.779001000000001</v>
      </c>
      <c r="M18" s="118"/>
      <c r="N18" s="93">
        <v>702.18958000000009</v>
      </c>
      <c r="O18" s="119"/>
      <c r="P18" s="93">
        <v>12106.109066458977</v>
      </c>
      <c r="Q18" s="118"/>
      <c r="R18" s="93">
        <v>41.009999999999984</v>
      </c>
      <c r="S18" s="118"/>
      <c r="T18" s="93">
        <v>12065.099066458977</v>
      </c>
    </row>
    <row r="19" spans="1:20" x14ac:dyDescent="0.2">
      <c r="A19" s="103" t="s">
        <v>77</v>
      </c>
      <c r="B19" s="93">
        <v>8754.8380662428463</v>
      </c>
      <c r="C19" s="117"/>
      <c r="D19" s="93">
        <v>1263.2139999999999</v>
      </c>
      <c r="E19" s="90">
        <f t="shared" si="6"/>
        <v>0.50936579233605705</v>
      </c>
      <c r="F19" s="93">
        <v>643.43799999999999</v>
      </c>
      <c r="G19" s="118"/>
      <c r="H19" s="93">
        <v>619.77599999999984</v>
      </c>
      <c r="I19" s="119"/>
      <c r="J19" s="93">
        <v>1824.8276960000003</v>
      </c>
      <c r="K19" s="130">
        <f t="shared" si="7"/>
        <v>5.042406644840839E-2</v>
      </c>
      <c r="L19" s="97">
        <v>92.015232999999995</v>
      </c>
      <c r="M19" s="118"/>
      <c r="N19" s="93">
        <v>1732.8124630000002</v>
      </c>
      <c r="O19" s="119"/>
      <c r="P19" s="93">
        <v>5666.7963702428469</v>
      </c>
      <c r="Q19" s="118"/>
      <c r="R19" s="93">
        <v>155.39100000000005</v>
      </c>
      <c r="S19" s="118"/>
      <c r="T19" s="93">
        <v>5511.4053702428473</v>
      </c>
    </row>
    <row r="20" spans="1:20" x14ac:dyDescent="0.2">
      <c r="A20" s="103" t="s">
        <v>78</v>
      </c>
      <c r="B20" s="93">
        <v>3188.7110010000001</v>
      </c>
      <c r="C20" s="117"/>
      <c r="D20" s="93">
        <v>469.04900000000004</v>
      </c>
      <c r="E20" s="90">
        <f t="shared" si="6"/>
        <v>0.96113838852657185</v>
      </c>
      <c r="F20" s="93">
        <v>450.82100000000003</v>
      </c>
      <c r="G20" s="118"/>
      <c r="H20" s="93">
        <v>18.228000000000002</v>
      </c>
      <c r="I20" s="119"/>
      <c r="J20" s="93">
        <v>663.05700100000001</v>
      </c>
      <c r="K20" s="130">
        <f t="shared" si="7"/>
        <v>0.32237198261631816</v>
      </c>
      <c r="L20" s="97">
        <v>213.75100000000006</v>
      </c>
      <c r="M20" s="118"/>
      <c r="N20" s="93">
        <v>449.30600099999998</v>
      </c>
      <c r="O20" s="119"/>
      <c r="P20" s="93">
        <v>2056.605</v>
      </c>
      <c r="Q20" s="118"/>
      <c r="R20" s="93">
        <v>27.549999999999997</v>
      </c>
      <c r="S20" s="118"/>
      <c r="T20" s="93">
        <v>2029.0549999999998</v>
      </c>
    </row>
    <row r="21" spans="1:20" x14ac:dyDescent="0.2">
      <c r="A21" s="103" t="s">
        <v>79</v>
      </c>
      <c r="B21" s="93">
        <v>8942.0049683284815</v>
      </c>
      <c r="C21" s="117"/>
      <c r="D21" s="93">
        <v>1739.7399999999989</v>
      </c>
      <c r="E21" s="90">
        <f t="shared" si="6"/>
        <v>0.8065331601273753</v>
      </c>
      <c r="F21" s="93">
        <v>1403.157999999999</v>
      </c>
      <c r="G21" s="118"/>
      <c r="H21" s="93">
        <v>336.58199999999999</v>
      </c>
      <c r="I21" s="119"/>
      <c r="J21" s="93">
        <v>584.09500200000002</v>
      </c>
      <c r="K21" s="130">
        <f t="shared" si="7"/>
        <v>0.28673075685725519</v>
      </c>
      <c r="L21" s="97">
        <v>167.478002</v>
      </c>
      <c r="M21" s="118"/>
      <c r="N21" s="93">
        <v>416.61699999999996</v>
      </c>
      <c r="O21" s="119"/>
      <c r="P21" s="93">
        <v>6618.1699663284835</v>
      </c>
      <c r="Q21" s="118"/>
      <c r="R21" s="93">
        <v>171.14999999999992</v>
      </c>
      <c r="S21" s="118"/>
      <c r="T21" s="93">
        <v>6447.0199663284839</v>
      </c>
    </row>
    <row r="22" spans="1:20" ht="13.5" thickBot="1" x14ac:dyDescent="0.25">
      <c r="A22" s="103" t="s">
        <v>80</v>
      </c>
      <c r="B22" s="94">
        <v>939.53893200000016</v>
      </c>
      <c r="C22" s="120"/>
      <c r="D22" s="94">
        <v>138.14599999999999</v>
      </c>
      <c r="E22" s="90">
        <f t="shared" si="6"/>
        <v>1</v>
      </c>
      <c r="F22" s="94">
        <v>138.14599999999999</v>
      </c>
      <c r="G22" s="121"/>
      <c r="H22" s="93">
        <v>0</v>
      </c>
      <c r="I22" s="119"/>
      <c r="J22" s="94">
        <v>285.27123200000005</v>
      </c>
      <c r="K22" s="130">
        <f t="shared" si="7"/>
        <v>0.24365933961402741</v>
      </c>
      <c r="L22" s="97">
        <v>69.509000000000015</v>
      </c>
      <c r="M22" s="118"/>
      <c r="N22" s="94">
        <v>215.76223200000001</v>
      </c>
      <c r="O22" s="119"/>
      <c r="P22" s="94">
        <v>516.12170000000015</v>
      </c>
      <c r="Q22" s="121"/>
      <c r="R22" s="93">
        <v>9.33</v>
      </c>
      <c r="S22" s="118"/>
      <c r="T22" s="94">
        <v>506.79170000000011</v>
      </c>
    </row>
    <row r="23" spans="1:20" x14ac:dyDescent="0.2">
      <c r="A23" s="122"/>
      <c r="B23" s="122">
        <f>SUBTOTAL(9,B18:B22)</f>
        <v>36405.657615030308</v>
      </c>
      <c r="C23" s="123"/>
      <c r="D23" s="122">
        <f>SUBTOTAL(9,D18:D22)</f>
        <v>5350.6359999999977</v>
      </c>
      <c r="E23" s="129">
        <f>+F23/D23</f>
        <v>0.75513658563206332</v>
      </c>
      <c r="F23" s="122">
        <f>SUBTOTAL(9,F18:F22)</f>
        <v>4040.4609999999989</v>
      </c>
      <c r="G23" s="124"/>
      <c r="H23" s="122">
        <f>SUBTOTAL(9,H18:H22)</f>
        <v>1310.1749999999997</v>
      </c>
      <c r="I23" s="123"/>
      <c r="J23" s="122">
        <f>SUBTOTAL(9,J18:J22)</f>
        <v>4091.2195120000006</v>
      </c>
      <c r="K23" s="130">
        <f t="shared" si="7"/>
        <v>0.14043055727389675</v>
      </c>
      <c r="L23" s="122">
        <f>SUBTOTAL(9,L18:L22)</f>
        <v>574.53223600000001</v>
      </c>
      <c r="M23" s="124"/>
      <c r="N23" s="122">
        <f>SUBTOTAL(9,N18:N22)</f>
        <v>3516.6872760000006</v>
      </c>
      <c r="O23" s="123"/>
      <c r="P23" s="122">
        <f>SUBTOTAL(9,P18:P22)</f>
        <v>26963.80210303031</v>
      </c>
      <c r="Q23" s="124"/>
      <c r="R23" s="122">
        <f>SUBTOTAL(9,R18:R22)</f>
        <v>404.43099999999993</v>
      </c>
      <c r="S23" s="124"/>
      <c r="T23" s="122">
        <f>SUBTOTAL(9,T18:T22)</f>
        <v>26559.371103030309</v>
      </c>
    </row>
    <row r="24" spans="1:20" x14ac:dyDescent="0.2">
      <c r="A24" s="125" t="s">
        <v>167</v>
      </c>
      <c r="B24" s="126">
        <f>+B23-B10</f>
        <v>9812.8076150303095</v>
      </c>
      <c r="C24" s="127"/>
      <c r="D24" s="126">
        <f>+D23-D10</f>
        <v>387.97599999999784</v>
      </c>
      <c r="E24" s="128"/>
      <c r="F24" s="143">
        <f>+F23-F10</f>
        <v>1089.7609999999986</v>
      </c>
      <c r="G24" s="128"/>
      <c r="H24" s="126">
        <f>+H23-H10</f>
        <v>-701.78500000000054</v>
      </c>
      <c r="I24" s="127"/>
      <c r="J24" s="126">
        <f>+J23-J10</f>
        <v>110.02951200000052</v>
      </c>
      <c r="K24" s="128"/>
      <c r="L24" s="126">
        <f>+L23-L10</f>
        <v>-97.037763999999925</v>
      </c>
      <c r="M24" s="128"/>
      <c r="N24" s="126">
        <f>+N23-N10</f>
        <v>207.06727600000067</v>
      </c>
      <c r="O24" s="127"/>
      <c r="P24" s="126">
        <f>+P23-P10</f>
        <v>9314.8021030303134</v>
      </c>
      <c r="Q24" s="128"/>
      <c r="R24" s="126">
        <f>+R23-R10</f>
        <v>8.130999999999915</v>
      </c>
      <c r="S24" s="128"/>
      <c r="T24" s="126">
        <f>+T23-T10</f>
        <v>9306.6711030303086</v>
      </c>
    </row>
    <row r="25" spans="1:20" x14ac:dyDescent="0.2">
      <c r="A25" s="107" t="s">
        <v>164</v>
      </c>
      <c r="B25" s="108">
        <f>+B23/B17</f>
        <v>0.21943677837054448</v>
      </c>
      <c r="C25" s="95"/>
      <c r="D25" s="108">
        <f>+D23/D17</f>
        <v>0.20052340506433428</v>
      </c>
      <c r="E25" s="95"/>
      <c r="F25" s="108">
        <f>+F23/F17</f>
        <v>0.20528287012863819</v>
      </c>
      <c r="G25" s="95"/>
      <c r="H25" s="108">
        <f>+H23/H17</f>
        <v>0.18714267308599325</v>
      </c>
      <c r="I25" s="95"/>
      <c r="J25" s="108">
        <f>+J23/J17</f>
        <v>0.16168289760754542</v>
      </c>
      <c r="K25" s="95"/>
      <c r="L25" s="108">
        <f>+L23/L17</f>
        <v>0.15545766191589064</v>
      </c>
      <c r="M25" s="95"/>
      <c r="N25" s="108">
        <f>+N23/N17</f>
        <v>0.16274762635836509</v>
      </c>
      <c r="O25" s="95"/>
      <c r="P25" s="108">
        <f>+P23/P17</f>
        <v>0.2366955113901334</v>
      </c>
      <c r="Q25" s="95"/>
      <c r="R25" s="108">
        <f>+R23/R17</f>
        <v>0.21117155914209079</v>
      </c>
      <c r="S25" s="95"/>
      <c r="T25" s="108">
        <f>+T23/T17</f>
        <v>0.23713195609704207</v>
      </c>
    </row>
    <row r="28" spans="1:20" x14ac:dyDescent="0.2">
      <c r="A28" s="174"/>
    </row>
    <row r="29" spans="1:20" x14ac:dyDescent="0.2">
      <c r="A29" s="174"/>
      <c r="F29" s="132"/>
    </row>
  </sheetData>
  <mergeCells count="8">
    <mergeCell ref="P2:T2"/>
    <mergeCell ref="A15:A16"/>
    <mergeCell ref="B15:B16"/>
    <mergeCell ref="A28:A29"/>
    <mergeCell ref="A2:A3"/>
    <mergeCell ref="B2:B3"/>
    <mergeCell ref="D2:H2"/>
    <mergeCell ref="J2:N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RED VIAL 2012-2016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2017-07-17T14:43:04Z</dcterms:modified>
</cp:coreProperties>
</file>